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7.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66925"/>
  <mc:AlternateContent xmlns:mc="http://schemas.openxmlformats.org/markup-compatibility/2006">
    <mc:Choice Requires="x15">
      <x15ac:absPath xmlns:x15ac="http://schemas.microsoft.com/office/spreadsheetml/2010/11/ac" url="Z:\LSES\Projects per year\2025\Execution\ILO PV tool\Execution\ILO TOOL\"/>
    </mc:Choice>
  </mc:AlternateContent>
  <xr:revisionPtr revIDLastSave="0" documentId="13_ncr:1_{29E9F774-1713-4F8A-89A0-885C32CAA357}" xr6:coauthVersionLast="47" xr6:coauthVersionMax="47" xr10:uidLastSave="{00000000-0000-0000-0000-000000000000}"/>
  <bookViews>
    <workbookView xWindow="-120" yWindow="-120" windowWidth="20730" windowHeight="11160" tabRatio="751" firstSheet="1" activeTab="1" xr2:uid="{4A740EF1-B6EE-4B01-A8A6-C5BD36236261}"/>
  </bookViews>
  <sheets>
    <sheet name="Lists" sheetId="4" r:id="rId1"/>
    <sheet name="Solar Pumping Systems" sheetId="5" r:id="rId2"/>
    <sheet name="PV System With Storage Input 1" sheetId="6" r:id="rId3"/>
    <sheet name="PV System With Storage Input 2" sheetId="7" r:id="rId4"/>
    <sheet name="PV System With Storage Input 3" sheetId="8" r:id="rId5"/>
    <sheet name="On-Grid PV Input 1" sheetId="10" r:id="rId6"/>
    <sheet name="On-Grid PV Input 2" sheetId="11" r:id="rId7"/>
    <sheet name="On-Grid Input 3" sheetId="12" r:id="rId8"/>
  </sheets>
  <definedNames>
    <definedName name="Equipment">Lists!$A$1038:$A$1071</definedName>
    <definedName name="Location">Lists!$A$2:$A$1035</definedName>
    <definedName name="_xlnm.Print_Area" localSheetId="7">'On-Grid Input 3'!$B$1:$E$137</definedName>
    <definedName name="_xlnm.Print_Area" localSheetId="5">'On-Grid PV Input 1'!$B$1:$E$123</definedName>
    <definedName name="_xlnm.Print_Area" localSheetId="6">'On-Grid PV Input 2'!$B$1:$M$131</definedName>
    <definedName name="_xlnm.Print_Area" localSheetId="2">'PV System With Storage Input 1'!$B$1:$E$110</definedName>
    <definedName name="_xlnm.Print_Area" localSheetId="3">'PV System With Storage Input 2'!$B$1:$M$121</definedName>
    <definedName name="_xlnm.Print_Area" localSheetId="4">'PV System With Storage Input 3'!$B$1:$E$123</definedName>
    <definedName name="_xlnm.Print_Area" localSheetId="1">'Solar Pumping Systems'!$B$1:$C$126</definedName>
    <definedName name="_xlnm.Print_Titles" localSheetId="5">'On-Grid PV Input 1'!$1:$5</definedName>
    <definedName name="_xlnm.Print_Titles" localSheetId="6">'On-Grid PV Input 2'!$1:$5</definedName>
    <definedName name="_xlnm.Print_Titles" localSheetId="2">'PV System With Storage Input 1'!$1:$5</definedName>
    <definedName name="_xlnm.Print_Titles" localSheetId="3">'PV System With Storage Input 2'!$1:$5</definedName>
    <definedName name="_xlnm.Print_Titles" localSheetId="4">'PV System With Storage Input 3'!$1:$5</definedName>
    <definedName name="_xlnm.Print_Titles" localSheetId="1">'Solar Pumping Systems'!$1:$5</definedName>
    <definedName name="YesNo">Lists!$A$1073:$A$1074</definedName>
    <definedName name="YesorNo">Lists!$D$24:$D$25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1" i="5" l="1"/>
  <c r="P18" i="5"/>
  <c r="O18" i="5"/>
  <c r="N18" i="5"/>
  <c r="M18" i="5"/>
  <c r="L18" i="5"/>
  <c r="K18" i="5"/>
  <c r="J18" i="5"/>
  <c r="I18" i="5"/>
  <c r="H18" i="5"/>
  <c r="G18" i="5"/>
  <c r="F18" i="5"/>
  <c r="E18" i="5"/>
  <c r="H9" i="5"/>
  <c r="H11" i="5" s="1"/>
  <c r="C76" i="5" s="1"/>
  <c r="C84" i="5" s="1"/>
  <c r="W90" i="12"/>
  <c r="V90" i="12" s="1"/>
  <c r="I90" i="12"/>
  <c r="J90" i="12"/>
  <c r="K90" i="12"/>
  <c r="L90" i="12"/>
  <c r="M90" i="12"/>
  <c r="N90" i="12"/>
  <c r="O90" i="12"/>
  <c r="P90" i="12"/>
  <c r="Q90" i="12"/>
  <c r="R90" i="12"/>
  <c r="S90" i="12"/>
  <c r="H90" i="12"/>
  <c r="T44" i="12"/>
  <c r="L27" i="12"/>
  <c r="Q61" i="12" s="1"/>
  <c r="R61" i="12" s="1"/>
  <c r="L26" i="12"/>
  <c r="N61" i="12" s="1"/>
  <c r="L25" i="12"/>
  <c r="K61" i="12" s="1"/>
  <c r="K64" i="12" s="1"/>
  <c r="L24" i="12"/>
  <c r="H61" i="12" s="1"/>
  <c r="H64" i="12" s="1"/>
  <c r="J27" i="12"/>
  <c r="J26" i="12"/>
  <c r="J25" i="12"/>
  <c r="J24" i="12"/>
  <c r="H54" i="12" s="1"/>
  <c r="I54" i="12" s="1"/>
  <c r="R36" i="8"/>
  <c r="R35" i="8"/>
  <c r="V51" i="8"/>
  <c r="R38" i="8"/>
  <c r="L38" i="8"/>
  <c r="S54" i="8" s="1"/>
  <c r="T54" i="8" s="1"/>
  <c r="R37" i="8"/>
  <c r="L37" i="8"/>
  <c r="P54" i="8" s="1"/>
  <c r="P57" i="8" s="1"/>
  <c r="L36" i="8"/>
  <c r="M54" i="8" s="1"/>
  <c r="L35" i="8"/>
  <c r="J54" i="8" s="1"/>
  <c r="AD149" i="11"/>
  <c r="AC149" i="11" s="1"/>
  <c r="P149" i="11"/>
  <c r="Q149" i="11"/>
  <c r="R149" i="11"/>
  <c r="S149" i="11"/>
  <c r="T149" i="11"/>
  <c r="U149" i="11"/>
  <c r="V149" i="11"/>
  <c r="W149" i="11"/>
  <c r="X149" i="11"/>
  <c r="Y149" i="11"/>
  <c r="Z149" i="11"/>
  <c r="O149" i="11"/>
  <c r="H67" i="10"/>
  <c r="D71" i="11"/>
  <c r="C71" i="11"/>
  <c r="D70" i="11"/>
  <c r="C70" i="11"/>
  <c r="D69" i="11"/>
  <c r="C69" i="11"/>
  <c r="D68" i="11"/>
  <c r="C68" i="11"/>
  <c r="D67" i="11"/>
  <c r="C67" i="11"/>
  <c r="P99" i="11"/>
  <c r="O99" i="11"/>
  <c r="W99" i="11" s="1"/>
  <c r="P98" i="11"/>
  <c r="O98" i="11"/>
  <c r="V98" i="11" s="1"/>
  <c r="P97" i="11"/>
  <c r="O97" i="11"/>
  <c r="V97" i="11" s="1"/>
  <c r="P96" i="11"/>
  <c r="O96" i="11"/>
  <c r="V96" i="11" s="1"/>
  <c r="P95" i="11"/>
  <c r="O95" i="11"/>
  <c r="X95" i="11" s="1"/>
  <c r="P94" i="11"/>
  <c r="O94" i="11"/>
  <c r="V94" i="11" s="1"/>
  <c r="P93" i="11"/>
  <c r="O93" i="11"/>
  <c r="V93" i="11" s="1"/>
  <c r="P92" i="11"/>
  <c r="O92" i="11"/>
  <c r="V92" i="11" s="1"/>
  <c r="P91" i="11"/>
  <c r="O91" i="11"/>
  <c r="W91" i="11" s="1"/>
  <c r="P90" i="11"/>
  <c r="O90" i="11"/>
  <c r="U90" i="11" s="1"/>
  <c r="P89" i="11"/>
  <c r="O89" i="11"/>
  <c r="U89" i="11" s="1"/>
  <c r="P88" i="11"/>
  <c r="O88" i="11"/>
  <c r="U88" i="11" s="1"/>
  <c r="P87" i="11"/>
  <c r="O87" i="11"/>
  <c r="X87" i="11" s="1"/>
  <c r="P86" i="11"/>
  <c r="O86" i="11"/>
  <c r="U86" i="11" s="1"/>
  <c r="E31" i="5" l="1"/>
  <c r="H31" i="5"/>
  <c r="P28" i="5"/>
  <c r="I31" i="5"/>
  <c r="P31" i="5"/>
  <c r="F31" i="5"/>
  <c r="G31" i="5"/>
  <c r="N31" i="5"/>
  <c r="O31" i="5"/>
  <c r="I28" i="5"/>
  <c r="J28" i="5"/>
  <c r="K28" i="5"/>
  <c r="M28" i="5"/>
  <c r="L28" i="5"/>
  <c r="J31" i="5"/>
  <c r="E28" i="5"/>
  <c r="K31" i="5"/>
  <c r="F28" i="5"/>
  <c r="N28" i="5"/>
  <c r="L31" i="5"/>
  <c r="G28" i="5"/>
  <c r="O28" i="5"/>
  <c r="M31" i="5"/>
  <c r="H28" i="5"/>
  <c r="N20" i="5"/>
  <c r="E20" i="5"/>
  <c r="J20" i="5"/>
  <c r="F20" i="5"/>
  <c r="O20" i="5"/>
  <c r="K20" i="5"/>
  <c r="G20" i="5"/>
  <c r="L20" i="5"/>
  <c r="P20" i="5"/>
  <c r="H20" i="5"/>
  <c r="M20" i="5"/>
  <c r="I20" i="5"/>
  <c r="K16" i="5"/>
  <c r="L16" i="5"/>
  <c r="E16" i="5"/>
  <c r="F16" i="5"/>
  <c r="H16" i="5"/>
  <c r="P16" i="5"/>
  <c r="M16" i="5"/>
  <c r="N16" i="5"/>
  <c r="G16" i="5"/>
  <c r="O16" i="5"/>
  <c r="I16" i="5"/>
  <c r="J16" i="5"/>
  <c r="O61" i="12"/>
  <c r="P61" i="12" s="1"/>
  <c r="P64" i="12" s="1"/>
  <c r="N64" i="12"/>
  <c r="Q47" i="12"/>
  <c r="R47" i="12" s="1"/>
  <c r="S47" i="12" s="1"/>
  <c r="S50" i="12" s="1"/>
  <c r="S73" i="12" s="1"/>
  <c r="H47" i="12"/>
  <c r="H50" i="12" s="1"/>
  <c r="H73" i="12" s="1"/>
  <c r="K47" i="12"/>
  <c r="K50" i="12" s="1"/>
  <c r="K73" i="12" s="1"/>
  <c r="N47" i="12"/>
  <c r="O47" i="12" s="1"/>
  <c r="O50" i="12" s="1"/>
  <c r="O73" i="12" s="1"/>
  <c r="Q54" i="12"/>
  <c r="Q57" i="12" s="1"/>
  <c r="Q87" i="12" s="1"/>
  <c r="R54" i="12"/>
  <c r="R57" i="12" s="1"/>
  <c r="R87" i="12" s="1"/>
  <c r="T90" i="12"/>
  <c r="K54" i="12"/>
  <c r="K57" i="12" s="1"/>
  <c r="K80" i="12" s="1"/>
  <c r="N54" i="12"/>
  <c r="I61" i="12"/>
  <c r="I64" i="12" s="1"/>
  <c r="H57" i="12"/>
  <c r="H87" i="12" s="1"/>
  <c r="R64" i="12"/>
  <c r="S61" i="12"/>
  <c r="S64" i="12" s="1"/>
  <c r="J54" i="12"/>
  <c r="J57" i="12" s="1"/>
  <c r="I57" i="12"/>
  <c r="L61" i="12"/>
  <c r="Q64" i="12"/>
  <c r="L28" i="12"/>
  <c r="J28" i="12"/>
  <c r="R40" i="8"/>
  <c r="C94" i="8" s="1"/>
  <c r="K54" i="8"/>
  <c r="L54" i="8" s="1"/>
  <c r="L57" i="8" s="1"/>
  <c r="J57" i="8"/>
  <c r="M57" i="8"/>
  <c r="N54" i="8"/>
  <c r="N57" i="8" s="1"/>
  <c r="U54" i="8"/>
  <c r="U57" i="8" s="1"/>
  <c r="T57" i="8"/>
  <c r="S57" i="8"/>
  <c r="Q54" i="8"/>
  <c r="L43" i="8"/>
  <c r="C101" i="8" s="1"/>
  <c r="L40" i="8"/>
  <c r="X91" i="11"/>
  <c r="X99" i="11"/>
  <c r="V86" i="11"/>
  <c r="W98" i="11"/>
  <c r="S86" i="11"/>
  <c r="X98" i="11"/>
  <c r="R93" i="11"/>
  <c r="W94" i="11"/>
  <c r="Q86" i="11"/>
  <c r="W95" i="11"/>
  <c r="S97" i="11"/>
  <c r="R86" i="11"/>
  <c r="R97" i="11"/>
  <c r="S93" i="11"/>
  <c r="Q99" i="11"/>
  <c r="X94" i="11"/>
  <c r="Q89" i="11"/>
  <c r="R89" i="11"/>
  <c r="X93" i="11"/>
  <c r="Q96" i="11"/>
  <c r="U92" i="11"/>
  <c r="V88" i="11"/>
  <c r="W92" i="11"/>
  <c r="R94" i="11"/>
  <c r="W96" i="11"/>
  <c r="R98" i="11"/>
  <c r="S94" i="11"/>
  <c r="X89" i="11"/>
  <c r="W93" i="11"/>
  <c r="W97" i="11"/>
  <c r="X97" i="11"/>
  <c r="Q94" i="11"/>
  <c r="Q98" i="11"/>
  <c r="W88" i="11"/>
  <c r="X92" i="11"/>
  <c r="X96" i="11"/>
  <c r="S98" i="11"/>
  <c r="X88" i="11"/>
  <c r="Q93" i="11"/>
  <c r="T94" i="11"/>
  <c r="Q97" i="11"/>
  <c r="T98" i="11"/>
  <c r="Q90" i="11"/>
  <c r="R90" i="11"/>
  <c r="S90" i="11"/>
  <c r="V90" i="11"/>
  <c r="W90" i="11"/>
  <c r="V89" i="11"/>
  <c r="X90" i="11"/>
  <c r="W89" i="11"/>
  <c r="W86" i="11"/>
  <c r="X86" i="11"/>
  <c r="U87" i="11"/>
  <c r="S87" i="11"/>
  <c r="T87" i="11"/>
  <c r="R87" i="11"/>
  <c r="Q87" i="11"/>
  <c r="U91" i="11"/>
  <c r="S91" i="11"/>
  <c r="T91" i="11"/>
  <c r="R91" i="11"/>
  <c r="Q91" i="11"/>
  <c r="V95" i="11"/>
  <c r="S95" i="11"/>
  <c r="U95" i="11"/>
  <c r="T95" i="11"/>
  <c r="R95" i="11"/>
  <c r="V99" i="11"/>
  <c r="S99" i="11"/>
  <c r="U99" i="11"/>
  <c r="T99" i="11"/>
  <c r="R99" i="11"/>
  <c r="V87" i="11"/>
  <c r="W87" i="11"/>
  <c r="V91" i="11"/>
  <c r="Q95" i="11"/>
  <c r="S96" i="11"/>
  <c r="S88" i="11"/>
  <c r="S92" i="11"/>
  <c r="T93" i="11"/>
  <c r="T96" i="11"/>
  <c r="T86" i="11"/>
  <c r="T88" i="11"/>
  <c r="T89" i="11"/>
  <c r="T90" i="11"/>
  <c r="T92" i="11"/>
  <c r="U93" i="11"/>
  <c r="U94" i="11"/>
  <c r="U96" i="11"/>
  <c r="U97" i="11"/>
  <c r="U98" i="11"/>
  <c r="Q88" i="11"/>
  <c r="Q92" i="11"/>
  <c r="R96" i="11"/>
  <c r="R88" i="11"/>
  <c r="R92" i="11"/>
  <c r="S89" i="11"/>
  <c r="T97" i="11"/>
  <c r="P82" i="7"/>
  <c r="O81" i="7"/>
  <c r="X81" i="7" s="1"/>
  <c r="P70" i="7"/>
  <c r="P71" i="7"/>
  <c r="P72" i="7"/>
  <c r="P73" i="7"/>
  <c r="P74" i="7"/>
  <c r="P75" i="7"/>
  <c r="P76" i="7"/>
  <c r="P77" i="7"/>
  <c r="P78" i="7"/>
  <c r="P79" i="7"/>
  <c r="P80" i="7"/>
  <c r="P81" i="7"/>
  <c r="P83" i="7"/>
  <c r="O70" i="7"/>
  <c r="T70" i="7" s="1"/>
  <c r="O71" i="7"/>
  <c r="R71" i="7" s="1"/>
  <c r="O72" i="7"/>
  <c r="R72" i="7" s="1"/>
  <c r="O73" i="7"/>
  <c r="S73" i="7" s="1"/>
  <c r="O74" i="7"/>
  <c r="T74" i="7" s="1"/>
  <c r="O75" i="7"/>
  <c r="U75" i="7" s="1"/>
  <c r="O76" i="7"/>
  <c r="V76" i="7" s="1"/>
  <c r="O77" i="7"/>
  <c r="W77" i="7" s="1"/>
  <c r="O78" i="7"/>
  <c r="X78" i="7" s="1"/>
  <c r="O79" i="7"/>
  <c r="R79" i="7" s="1"/>
  <c r="O80" i="7"/>
  <c r="S80" i="7" s="1"/>
  <c r="O82" i="7"/>
  <c r="V82" i="7" s="1"/>
  <c r="O83" i="7"/>
  <c r="V83" i="7" s="1"/>
  <c r="S36" i="6"/>
  <c r="S35" i="6"/>
  <c r="S34" i="6"/>
  <c r="S33" i="6"/>
  <c r="R36" i="6"/>
  <c r="R35" i="6"/>
  <c r="R34" i="6"/>
  <c r="R33" i="6"/>
  <c r="M27" i="10"/>
  <c r="L27" i="10"/>
  <c r="M26" i="10"/>
  <c r="L26" i="10"/>
  <c r="M25" i="10"/>
  <c r="L25" i="10"/>
  <c r="M24" i="10"/>
  <c r="L24" i="10"/>
  <c r="J33" i="6"/>
  <c r="H68" i="6" s="1"/>
  <c r="I68" i="6" s="1"/>
  <c r="J68" i="6" s="1"/>
  <c r="J24" i="10"/>
  <c r="W67" i="10"/>
  <c r="V67" i="10" s="1"/>
  <c r="Q31" i="5" l="1"/>
  <c r="C109" i="5" s="1"/>
  <c r="I47" i="12"/>
  <c r="Q50" i="12"/>
  <c r="Q73" i="12" s="1"/>
  <c r="O64" i="12"/>
  <c r="L47" i="12"/>
  <c r="L50" i="12" s="1"/>
  <c r="L73" i="12" s="1"/>
  <c r="L54" i="12"/>
  <c r="L57" i="12" s="1"/>
  <c r="N24" i="10"/>
  <c r="H57" i="10" s="1"/>
  <c r="H50" i="10"/>
  <c r="R24" i="10"/>
  <c r="Q82" i="7"/>
  <c r="Q28" i="5"/>
  <c r="E22" i="5"/>
  <c r="F22" i="5"/>
  <c r="L22" i="5"/>
  <c r="G22" i="5"/>
  <c r="Q20" i="5"/>
  <c r="K22" i="5"/>
  <c r="I22" i="5"/>
  <c r="O22" i="5"/>
  <c r="M22" i="5"/>
  <c r="J22" i="5"/>
  <c r="H22" i="5"/>
  <c r="P22" i="5"/>
  <c r="N22" i="5"/>
  <c r="Q16" i="5"/>
  <c r="S54" i="12"/>
  <c r="S57" i="12" s="1"/>
  <c r="S80" i="12" s="1"/>
  <c r="Q80" i="12"/>
  <c r="P47" i="12"/>
  <c r="P50" i="12" s="1"/>
  <c r="P73" i="12" s="1"/>
  <c r="N50" i="12"/>
  <c r="N73" i="12" s="1"/>
  <c r="O54" i="12"/>
  <c r="N57" i="12"/>
  <c r="K87" i="12"/>
  <c r="J61" i="12"/>
  <c r="J64" i="12" s="1"/>
  <c r="R80" i="12"/>
  <c r="H80" i="12"/>
  <c r="R50" i="12"/>
  <c r="R73" i="12" s="1"/>
  <c r="J47" i="12"/>
  <c r="J50" i="12" s="1"/>
  <c r="J73" i="12" s="1"/>
  <c r="I50" i="12"/>
  <c r="L64" i="12"/>
  <c r="M61" i="12"/>
  <c r="M64" i="12" s="1"/>
  <c r="J80" i="12"/>
  <c r="J87" i="12"/>
  <c r="I87" i="12"/>
  <c r="I80" i="12"/>
  <c r="M54" i="12"/>
  <c r="J29" i="12"/>
  <c r="O54" i="8"/>
  <c r="O57" i="8" s="1"/>
  <c r="K57" i="8"/>
  <c r="L39" i="8"/>
  <c r="C93" i="8"/>
  <c r="Q57" i="8"/>
  <c r="R54" i="8"/>
  <c r="R57" i="8" s="1"/>
  <c r="Q71" i="7"/>
  <c r="R82" i="7"/>
  <c r="Q81" i="7"/>
  <c r="V78" i="7"/>
  <c r="S74" i="7"/>
  <c r="W78" i="7"/>
  <c r="T71" i="7"/>
  <c r="U78" i="7"/>
  <c r="T78" i="7"/>
  <c r="W80" i="7"/>
  <c r="V80" i="7"/>
  <c r="U80" i="7"/>
  <c r="V71" i="7"/>
  <c r="U72" i="7"/>
  <c r="T79" i="7"/>
  <c r="U71" i="7"/>
  <c r="W81" i="7"/>
  <c r="U81" i="7"/>
  <c r="Q72" i="7"/>
  <c r="T81" i="7"/>
  <c r="Q73" i="7"/>
  <c r="U82" i="7"/>
  <c r="S81" i="7"/>
  <c r="W79" i="7"/>
  <c r="U76" i="7"/>
  <c r="X72" i="7"/>
  <c r="X70" i="7"/>
  <c r="V81" i="7"/>
  <c r="R80" i="7"/>
  <c r="W73" i="7"/>
  <c r="S71" i="7"/>
  <c r="Q79" i="7"/>
  <c r="T82" i="7"/>
  <c r="R81" i="7"/>
  <c r="V79" i="7"/>
  <c r="T75" i="7"/>
  <c r="W72" i="7"/>
  <c r="S70" i="7"/>
  <c r="R74" i="7"/>
  <c r="U83" i="7"/>
  <c r="X73" i="7"/>
  <c r="T83" i="7"/>
  <c r="S83" i="7"/>
  <c r="X79" i="7"/>
  <c r="R73" i="7"/>
  <c r="Q80" i="7"/>
  <c r="S82" i="7"/>
  <c r="X80" i="7"/>
  <c r="U79" i="7"/>
  <c r="S75" i="7"/>
  <c r="V72" i="7"/>
  <c r="R70" i="7"/>
  <c r="U77" i="7"/>
  <c r="Q83" i="7"/>
  <c r="R77" i="7"/>
  <c r="X75" i="7"/>
  <c r="V73" i="7"/>
  <c r="W70" i="7"/>
  <c r="Q76" i="7"/>
  <c r="X83" i="7"/>
  <c r="W82" i="7"/>
  <c r="T80" i="7"/>
  <c r="S79" i="7"/>
  <c r="R78" i="7"/>
  <c r="X76" i="7"/>
  <c r="W75" i="7"/>
  <c r="V74" i="7"/>
  <c r="U73" i="7"/>
  <c r="X71" i="7"/>
  <c r="V70" i="7"/>
  <c r="V77" i="7"/>
  <c r="T77" i="7"/>
  <c r="R75" i="7"/>
  <c r="R76" i="7"/>
  <c r="Q75" i="7"/>
  <c r="X82" i="7"/>
  <c r="S78" i="7"/>
  <c r="W74" i="7"/>
  <c r="Q77" i="7"/>
  <c r="W83" i="7"/>
  <c r="X77" i="7"/>
  <c r="W76" i="7"/>
  <c r="V75" i="7"/>
  <c r="U74" i="7"/>
  <c r="T73" i="7"/>
  <c r="W71" i="7"/>
  <c r="U70" i="7"/>
  <c r="T76" i="7"/>
  <c r="S76" i="7"/>
  <c r="Q74" i="7"/>
  <c r="R83" i="7"/>
  <c r="S77" i="7"/>
  <c r="X74" i="7"/>
  <c r="Q70" i="7"/>
  <c r="Q78" i="7"/>
  <c r="T72" i="7"/>
  <c r="S72" i="7"/>
  <c r="I67" i="10"/>
  <c r="J67" i="10"/>
  <c r="K67" i="10"/>
  <c r="L67" i="10"/>
  <c r="M67" i="10"/>
  <c r="N67" i="10"/>
  <c r="O67" i="10"/>
  <c r="P67" i="10"/>
  <c r="Q67" i="10"/>
  <c r="R67" i="10"/>
  <c r="S67" i="10"/>
  <c r="M47" i="12" l="1"/>
  <c r="M50" i="12" s="1"/>
  <c r="M73" i="12" s="1"/>
  <c r="S87" i="12"/>
  <c r="Q22" i="5"/>
  <c r="C74" i="5"/>
  <c r="C73" i="5"/>
  <c r="N80" i="12"/>
  <c r="N87" i="12"/>
  <c r="O57" i="12"/>
  <c r="P54" i="12"/>
  <c r="P57" i="12" s="1"/>
  <c r="T64" i="12"/>
  <c r="T61" i="12"/>
  <c r="M57" i="12"/>
  <c r="I73" i="12"/>
  <c r="L80" i="12"/>
  <c r="L87" i="12"/>
  <c r="V57" i="8"/>
  <c r="C95" i="8" s="1"/>
  <c r="I50" i="10"/>
  <c r="J50" i="10" s="1"/>
  <c r="Q23" i="5" l="1"/>
  <c r="C122" i="5" s="1"/>
  <c r="C97" i="5"/>
  <c r="T73" i="12"/>
  <c r="T47" i="12"/>
  <c r="C109" i="12" s="1"/>
  <c r="T50" i="12"/>
  <c r="C110" i="12" s="1"/>
  <c r="T57" i="12"/>
  <c r="T54" i="12"/>
  <c r="C121" i="5"/>
  <c r="M80" i="12"/>
  <c r="P87" i="12"/>
  <c r="P80" i="12"/>
  <c r="O80" i="12"/>
  <c r="O87" i="12"/>
  <c r="M87" i="12"/>
  <c r="H64" i="10"/>
  <c r="P24" i="10"/>
  <c r="T80" i="12" l="1"/>
  <c r="T87" i="12"/>
  <c r="I64" i="10"/>
  <c r="J64" i="10" s="1"/>
  <c r="I57" i="10"/>
  <c r="J57" i="10" s="1"/>
  <c r="J34" i="6"/>
  <c r="K68" i="6" s="1"/>
  <c r="L68" i="6" s="1"/>
  <c r="M68" i="6" s="1"/>
  <c r="O68" i="11"/>
  <c r="W68" i="11" l="1"/>
  <c r="S68" i="11"/>
  <c r="X68" i="11"/>
  <c r="T68" i="11"/>
  <c r="U68" i="11"/>
  <c r="Q68" i="11"/>
  <c r="V68" i="11"/>
  <c r="R68" i="11"/>
  <c r="C53" i="7" l="1"/>
  <c r="O51" i="7" s="1"/>
  <c r="T51" i="7" l="1"/>
  <c r="R51" i="7"/>
  <c r="S51" i="7"/>
  <c r="U51" i="7"/>
  <c r="V51" i="7"/>
  <c r="W51" i="7"/>
  <c r="X51" i="7"/>
  <c r="Q51" i="7"/>
  <c r="L33" i="6"/>
  <c r="C79" i="5"/>
  <c r="T33" i="6" l="1"/>
  <c r="C72" i="5"/>
  <c r="T13" i="12" l="1"/>
  <c r="C15" i="12"/>
  <c r="P9" i="12" s="1"/>
  <c r="P17" i="12" s="1"/>
  <c r="D80" i="11"/>
  <c r="P81" i="11" s="1"/>
  <c r="C80" i="11"/>
  <c r="O81" i="11" s="1"/>
  <c r="D79" i="11"/>
  <c r="P80" i="11" s="1"/>
  <c r="C79" i="11"/>
  <c r="O80" i="11" s="1"/>
  <c r="D78" i="11"/>
  <c r="P79" i="11" s="1"/>
  <c r="C78" i="11"/>
  <c r="O79" i="11" s="1"/>
  <c r="D77" i="11"/>
  <c r="P78" i="11" s="1"/>
  <c r="C77" i="11"/>
  <c r="O78" i="11" s="1"/>
  <c r="D76" i="11"/>
  <c r="P77" i="11" s="1"/>
  <c r="C76" i="11"/>
  <c r="O77" i="11" s="1"/>
  <c r="D75" i="11"/>
  <c r="P76" i="11" s="1"/>
  <c r="C75" i="11"/>
  <c r="O76" i="11" s="1"/>
  <c r="D74" i="11"/>
  <c r="P75" i="11" s="1"/>
  <c r="C74" i="11"/>
  <c r="O75" i="11" s="1"/>
  <c r="D73" i="11"/>
  <c r="P74" i="11" s="1"/>
  <c r="C73" i="11"/>
  <c r="O74" i="11" s="1"/>
  <c r="D72" i="11"/>
  <c r="P73" i="11" s="1"/>
  <c r="C72" i="11"/>
  <c r="P72" i="11"/>
  <c r="O72" i="11"/>
  <c r="P71" i="11"/>
  <c r="O71" i="11"/>
  <c r="P70" i="11"/>
  <c r="O70" i="11"/>
  <c r="P69" i="11"/>
  <c r="O69" i="11"/>
  <c r="P68" i="11"/>
  <c r="AA103" i="11"/>
  <c r="AA13" i="11"/>
  <c r="C15" i="11"/>
  <c r="T9" i="11" s="1"/>
  <c r="T17" i="11" s="1"/>
  <c r="O73" i="11" l="1"/>
  <c r="V71" i="11"/>
  <c r="U71" i="11"/>
  <c r="Q71" i="11"/>
  <c r="R71" i="11"/>
  <c r="X71" i="11"/>
  <c r="S71" i="11"/>
  <c r="W71" i="11"/>
  <c r="T71" i="11"/>
  <c r="R79" i="11"/>
  <c r="U79" i="11"/>
  <c r="Q79" i="11"/>
  <c r="V79" i="11"/>
  <c r="W79" i="11"/>
  <c r="T79" i="11"/>
  <c r="X79" i="11"/>
  <c r="S79" i="11"/>
  <c r="X72" i="11"/>
  <c r="T72" i="11"/>
  <c r="U72" i="11"/>
  <c r="Q72" i="11"/>
  <c r="V72" i="11"/>
  <c r="R72" i="11"/>
  <c r="S72" i="11"/>
  <c r="W72" i="11"/>
  <c r="V76" i="11"/>
  <c r="R76" i="11"/>
  <c r="T76" i="11"/>
  <c r="W76" i="11"/>
  <c r="S76" i="11"/>
  <c r="X76" i="11"/>
  <c r="Q76" i="11"/>
  <c r="U76" i="11"/>
  <c r="X80" i="11"/>
  <c r="T80" i="11"/>
  <c r="U80" i="11"/>
  <c r="Q80" i="11"/>
  <c r="V80" i="11"/>
  <c r="R80" i="11"/>
  <c r="W80" i="11"/>
  <c r="S80" i="11"/>
  <c r="U73" i="11"/>
  <c r="Q73" i="11"/>
  <c r="X73" i="11"/>
  <c r="T73" i="11"/>
  <c r="W73" i="11"/>
  <c r="R73" i="11"/>
  <c r="V73" i="11"/>
  <c r="S73" i="11"/>
  <c r="S77" i="11"/>
  <c r="V77" i="11"/>
  <c r="R77" i="11"/>
  <c r="W77" i="11"/>
  <c r="T77" i="11"/>
  <c r="Q77" i="11"/>
  <c r="X77" i="11"/>
  <c r="U77" i="11"/>
  <c r="X81" i="11"/>
  <c r="T81" i="11"/>
  <c r="U81" i="11"/>
  <c r="Q81" i="11"/>
  <c r="S81" i="11"/>
  <c r="W81" i="11"/>
  <c r="R81" i="11"/>
  <c r="V81" i="11"/>
  <c r="U70" i="11"/>
  <c r="Q70" i="11"/>
  <c r="V70" i="11"/>
  <c r="R70" i="11"/>
  <c r="W70" i="11"/>
  <c r="S70" i="11"/>
  <c r="X70" i="11"/>
  <c r="T70" i="11"/>
  <c r="W74" i="11"/>
  <c r="S74" i="11"/>
  <c r="X74" i="11"/>
  <c r="U74" i="11"/>
  <c r="Q74" i="11"/>
  <c r="T74" i="11"/>
  <c r="R74" i="11"/>
  <c r="V74" i="11"/>
  <c r="U78" i="11"/>
  <c r="Q78" i="11"/>
  <c r="V78" i="11"/>
  <c r="R78" i="11"/>
  <c r="W78" i="11"/>
  <c r="S78" i="11"/>
  <c r="T78" i="11"/>
  <c r="X78" i="11"/>
  <c r="T75" i="11"/>
  <c r="W75" i="11"/>
  <c r="S75" i="11"/>
  <c r="X75" i="11"/>
  <c r="U75" i="11"/>
  <c r="R75" i="11"/>
  <c r="V75" i="11"/>
  <c r="Q75" i="11"/>
  <c r="P64" i="11"/>
  <c r="C109" i="11" s="1"/>
  <c r="W69" i="11"/>
  <c r="V69" i="11"/>
  <c r="R69" i="11"/>
  <c r="S69" i="11"/>
  <c r="X69" i="11"/>
  <c r="U69" i="11"/>
  <c r="T69" i="11"/>
  <c r="Q69" i="11"/>
  <c r="H9" i="12"/>
  <c r="N9" i="12"/>
  <c r="O9" i="12"/>
  <c r="O17" i="12" s="1"/>
  <c r="M9" i="12"/>
  <c r="M17" i="12" s="1"/>
  <c r="L9" i="12"/>
  <c r="L17" i="12" s="1"/>
  <c r="S9" i="12"/>
  <c r="S17" i="12" s="1"/>
  <c r="K9" i="12"/>
  <c r="R9" i="12"/>
  <c r="R17" i="12" s="1"/>
  <c r="Q9" i="12"/>
  <c r="I9" i="12"/>
  <c r="I17" i="12" s="1"/>
  <c r="J9" i="12"/>
  <c r="J17" i="12" s="1"/>
  <c r="V9" i="11"/>
  <c r="V17" i="11" s="1"/>
  <c r="O9" i="11"/>
  <c r="W9" i="11"/>
  <c r="W17" i="11" s="1"/>
  <c r="P9" i="11"/>
  <c r="P17" i="11" s="1"/>
  <c r="X9" i="11"/>
  <c r="U9" i="11"/>
  <c r="Z9" i="11"/>
  <c r="Z17" i="11" s="1"/>
  <c r="Q9" i="11"/>
  <c r="Q17" i="11" s="1"/>
  <c r="R9" i="11"/>
  <c r="S9" i="11"/>
  <c r="S17" i="11" s="1"/>
  <c r="Y9" i="11"/>
  <c r="Y17" i="11" s="1"/>
  <c r="AA149" i="11" l="1"/>
  <c r="T64" i="11"/>
  <c r="S23" i="11" s="1"/>
  <c r="R120" i="11" s="1"/>
  <c r="U64" i="11"/>
  <c r="Q24" i="11" s="1"/>
  <c r="U113" i="11" s="1"/>
  <c r="R64" i="11"/>
  <c r="S22" i="11" s="1"/>
  <c r="O120" i="11" s="1"/>
  <c r="O123" i="11" s="1"/>
  <c r="V64" i="11"/>
  <c r="S24" i="11" s="1"/>
  <c r="U120" i="11" s="1"/>
  <c r="W64" i="11"/>
  <c r="Q25" i="11" s="1"/>
  <c r="X113" i="11" s="1"/>
  <c r="X64" i="11"/>
  <c r="S25" i="11" s="1"/>
  <c r="X120" i="11" s="1"/>
  <c r="S64" i="11"/>
  <c r="Q23" i="11" s="1"/>
  <c r="Q64" i="11"/>
  <c r="Q22" i="11" s="1"/>
  <c r="O113" i="11" s="1"/>
  <c r="Q17" i="12"/>
  <c r="N27" i="12" s="1"/>
  <c r="K17" i="12"/>
  <c r="N25" i="12" s="1"/>
  <c r="N17" i="12"/>
  <c r="H17" i="12"/>
  <c r="X17" i="11"/>
  <c r="BG28" i="11"/>
  <c r="BM28" i="11" s="1"/>
  <c r="O17" i="11"/>
  <c r="BE25" i="11"/>
  <c r="BK25" i="11" s="1"/>
  <c r="R17" i="11"/>
  <c r="BG26" i="11"/>
  <c r="BM26" i="11" s="1"/>
  <c r="U17" i="11"/>
  <c r="BG27" i="11"/>
  <c r="BM27" i="11" s="1"/>
  <c r="T9" i="12"/>
  <c r="T10" i="12" s="1"/>
  <c r="AA9" i="11"/>
  <c r="AA10" i="11" s="1"/>
  <c r="P25" i="12" l="1"/>
  <c r="R25" i="12"/>
  <c r="N24" i="12"/>
  <c r="N26" i="12"/>
  <c r="P27" i="12"/>
  <c r="R27" i="12"/>
  <c r="X123" i="11"/>
  <c r="Y120" i="11"/>
  <c r="V120" i="11"/>
  <c r="U123" i="11"/>
  <c r="R123" i="11"/>
  <c r="S120" i="11"/>
  <c r="X116" i="11"/>
  <c r="Y113" i="11"/>
  <c r="V113" i="11"/>
  <c r="U116" i="11"/>
  <c r="R106" i="11"/>
  <c r="S106" i="11" s="1"/>
  <c r="T106" i="11" s="1"/>
  <c r="R113" i="11"/>
  <c r="P113" i="11"/>
  <c r="O116" i="11"/>
  <c r="O106" i="11"/>
  <c r="O109" i="11" s="1"/>
  <c r="O132" i="11" s="1"/>
  <c r="X106" i="11"/>
  <c r="Y106" i="11" s="1"/>
  <c r="Z106" i="11" s="1"/>
  <c r="S26" i="11"/>
  <c r="U106" i="11"/>
  <c r="V106" i="11" s="1"/>
  <c r="W106" i="11" s="1"/>
  <c r="U22" i="11"/>
  <c r="W22" i="11" s="1"/>
  <c r="U24" i="11"/>
  <c r="Y24" i="11" s="1"/>
  <c r="Q26" i="11"/>
  <c r="U25" i="11"/>
  <c r="Y25" i="11" s="1"/>
  <c r="U23" i="11"/>
  <c r="Y23" i="11" s="1"/>
  <c r="U146" i="11" l="1"/>
  <c r="U139" i="11"/>
  <c r="X139" i="11"/>
  <c r="X146" i="11"/>
  <c r="P24" i="12"/>
  <c r="R24" i="12"/>
  <c r="P26" i="12"/>
  <c r="R26" i="12"/>
  <c r="O146" i="11"/>
  <c r="O139" i="11"/>
  <c r="Y123" i="11"/>
  <c r="Z120" i="11"/>
  <c r="Z123" i="11" s="1"/>
  <c r="W120" i="11"/>
  <c r="W123" i="11" s="1"/>
  <c r="V123" i="11"/>
  <c r="S123" i="11"/>
  <c r="T120" i="11"/>
  <c r="T123" i="11" s="1"/>
  <c r="Q27" i="11"/>
  <c r="C102" i="11" s="1"/>
  <c r="P116" i="11"/>
  <c r="Q113" i="11"/>
  <c r="Q116" i="11" s="1"/>
  <c r="V116" i="11"/>
  <c r="W113" i="11"/>
  <c r="W116" i="11" s="1"/>
  <c r="Y116" i="11"/>
  <c r="Z113" i="11"/>
  <c r="Z116" i="11" s="1"/>
  <c r="R116" i="11"/>
  <c r="S113" i="11"/>
  <c r="P106" i="11"/>
  <c r="Q106" i="11" s="1"/>
  <c r="W25" i="11"/>
  <c r="Y22" i="11"/>
  <c r="AA26" i="11" s="1"/>
  <c r="W24" i="11"/>
  <c r="W23" i="11"/>
  <c r="W26" i="11" s="1"/>
  <c r="Z139" i="11" l="1"/>
  <c r="Z146" i="11"/>
  <c r="Y139" i="11"/>
  <c r="Y146" i="11"/>
  <c r="W146" i="11"/>
  <c r="W139" i="11"/>
  <c r="V146" i="11"/>
  <c r="V139" i="11"/>
  <c r="R139" i="11"/>
  <c r="R146" i="11"/>
  <c r="O28" i="12"/>
  <c r="J31" i="12" s="1"/>
  <c r="C112" i="12" s="1"/>
  <c r="C114" i="12" s="1"/>
  <c r="S28" i="12"/>
  <c r="AA106" i="11"/>
  <c r="Q139" i="11"/>
  <c r="Q146" i="11"/>
  <c r="P139" i="11"/>
  <c r="P146" i="11"/>
  <c r="S116" i="11"/>
  <c r="T113" i="11"/>
  <c r="Q29" i="11"/>
  <c r="S146" i="11" l="1"/>
  <c r="S139" i="11"/>
  <c r="M68" i="12"/>
  <c r="M93" i="12" s="1"/>
  <c r="L68" i="12"/>
  <c r="L93" i="12" s="1"/>
  <c r="K68" i="12"/>
  <c r="K76" i="12" s="1"/>
  <c r="H68" i="12"/>
  <c r="H93" i="12" s="1"/>
  <c r="J68" i="12"/>
  <c r="J93" i="12" s="1"/>
  <c r="S68" i="12"/>
  <c r="S83" i="12" s="1"/>
  <c r="I68" i="12"/>
  <c r="I76" i="12" s="1"/>
  <c r="R68" i="12"/>
  <c r="R93" i="12" s="1"/>
  <c r="P68" i="12"/>
  <c r="P83" i="12" s="1"/>
  <c r="Q68" i="12"/>
  <c r="Q83" i="12" s="1"/>
  <c r="N68" i="12"/>
  <c r="N83" i="12" s="1"/>
  <c r="O68" i="12"/>
  <c r="O76" i="12" s="1"/>
  <c r="P120" i="11"/>
  <c r="P123" i="11" s="1"/>
  <c r="T116" i="11"/>
  <c r="AA113" i="11"/>
  <c r="C105" i="11"/>
  <c r="X127" i="11"/>
  <c r="U127" i="11"/>
  <c r="V127" i="11"/>
  <c r="W127" i="11"/>
  <c r="P127" i="11"/>
  <c r="Q127" i="11"/>
  <c r="Y127" i="11"/>
  <c r="T127" i="11"/>
  <c r="R127" i="11"/>
  <c r="R142" i="11" s="1"/>
  <c r="Z127" i="11"/>
  <c r="S127" i="11"/>
  <c r="O127" i="11"/>
  <c r="O152" i="11" s="1"/>
  <c r="C120" i="12"/>
  <c r="AZ26" i="11"/>
  <c r="AX26" i="11"/>
  <c r="T17" i="12"/>
  <c r="N76" i="12" l="1"/>
  <c r="M76" i="12"/>
  <c r="K83" i="12"/>
  <c r="L76" i="12"/>
  <c r="AA116" i="11"/>
  <c r="T146" i="11"/>
  <c r="AA146" i="11" s="1"/>
  <c r="T139" i="11"/>
  <c r="AA139" i="11" s="1"/>
  <c r="H83" i="12"/>
  <c r="Q93" i="12"/>
  <c r="Q98" i="12" s="1"/>
  <c r="Q76" i="12"/>
  <c r="P76" i="12"/>
  <c r="L83" i="12"/>
  <c r="L98" i="12" s="1"/>
  <c r="P93" i="12"/>
  <c r="M83" i="12"/>
  <c r="S93" i="12"/>
  <c r="S76" i="12"/>
  <c r="J83" i="12"/>
  <c r="J98" i="12" s="1"/>
  <c r="T68" i="12"/>
  <c r="C121" i="12" s="1"/>
  <c r="K93" i="12"/>
  <c r="O93" i="12"/>
  <c r="O83" i="12"/>
  <c r="R76" i="12"/>
  <c r="I83" i="12"/>
  <c r="J76" i="12"/>
  <c r="I93" i="12"/>
  <c r="H76" i="12"/>
  <c r="N93" i="12"/>
  <c r="N98" i="12" s="1"/>
  <c r="R83" i="12"/>
  <c r="R98" i="12" s="1"/>
  <c r="P98" i="12"/>
  <c r="M98" i="12"/>
  <c r="C107" i="11"/>
  <c r="C108" i="11"/>
  <c r="C114" i="11"/>
  <c r="O142" i="11"/>
  <c r="O157" i="11" s="1"/>
  <c r="O135" i="11"/>
  <c r="Q120" i="11"/>
  <c r="Q123" i="11" s="1"/>
  <c r="AA127" i="11"/>
  <c r="P135" i="11"/>
  <c r="P152" i="11"/>
  <c r="P142" i="11"/>
  <c r="V152" i="11"/>
  <c r="V142" i="11"/>
  <c r="V135" i="11"/>
  <c r="Y135" i="11"/>
  <c r="Y142" i="11"/>
  <c r="Y152" i="11"/>
  <c r="U142" i="11"/>
  <c r="U152" i="11"/>
  <c r="U135" i="11"/>
  <c r="W135" i="11"/>
  <c r="W152" i="11"/>
  <c r="W142" i="11"/>
  <c r="Z135" i="11"/>
  <c r="Z152" i="11"/>
  <c r="Z142" i="11"/>
  <c r="R152" i="11"/>
  <c r="R157" i="11" s="1"/>
  <c r="R135" i="11"/>
  <c r="X142" i="11"/>
  <c r="X135" i="11"/>
  <c r="X152" i="11"/>
  <c r="Q135" i="11"/>
  <c r="Q152" i="11"/>
  <c r="Q142" i="11"/>
  <c r="S135" i="11"/>
  <c r="S142" i="11"/>
  <c r="S152" i="11"/>
  <c r="T135" i="11"/>
  <c r="C115" i="12"/>
  <c r="C116" i="12"/>
  <c r="C118" i="12" s="1"/>
  <c r="BE27" i="11"/>
  <c r="BE28" i="11"/>
  <c r="BC25" i="11"/>
  <c r="BE26" i="11"/>
  <c r="V109" i="11"/>
  <c r="V132" i="11" s="1"/>
  <c r="W109" i="11"/>
  <c r="W132" i="11" s="1"/>
  <c r="Q109" i="11"/>
  <c r="Q132" i="11" s="1"/>
  <c r="P109" i="11"/>
  <c r="P132" i="11" s="1"/>
  <c r="Y109" i="11"/>
  <c r="Y132" i="11" s="1"/>
  <c r="X109" i="11"/>
  <c r="X132" i="11" s="1"/>
  <c r="S109" i="11"/>
  <c r="S132" i="11" s="1"/>
  <c r="R109" i="11"/>
  <c r="R132" i="11" s="1"/>
  <c r="Z109" i="11"/>
  <c r="Z132" i="11" s="1"/>
  <c r="T109" i="11"/>
  <c r="T132" i="11" s="1"/>
  <c r="U109" i="11"/>
  <c r="U132" i="11" s="1"/>
  <c r="BK26" i="11"/>
  <c r="BO26" i="11" s="1"/>
  <c r="BK27" i="11"/>
  <c r="BO27" i="11" s="1"/>
  <c r="BK28" i="11"/>
  <c r="BO28" i="11" s="1"/>
  <c r="BI25" i="11"/>
  <c r="BM25" i="11" s="1"/>
  <c r="K98" i="12" l="1"/>
  <c r="S98" i="12"/>
  <c r="T152" i="11"/>
  <c r="AA152" i="11" s="1"/>
  <c r="H98" i="12"/>
  <c r="T142" i="11"/>
  <c r="I98" i="12"/>
  <c r="O98" i="12"/>
  <c r="U68" i="12"/>
  <c r="T83" i="12"/>
  <c r="V83" i="12" s="1"/>
  <c r="T93" i="12"/>
  <c r="V93" i="12" s="1"/>
  <c r="T76" i="12"/>
  <c r="V76" i="12" s="1"/>
  <c r="AB127" i="11"/>
  <c r="C115" i="11"/>
  <c r="AA132" i="11"/>
  <c r="P157" i="11"/>
  <c r="W157" i="11"/>
  <c r="X157" i="11"/>
  <c r="Q157" i="11"/>
  <c r="Z157" i="11"/>
  <c r="U157" i="11"/>
  <c r="Y157" i="11"/>
  <c r="V157" i="11"/>
  <c r="S157" i="11"/>
  <c r="AA142" i="11"/>
  <c r="AA123" i="11"/>
  <c r="AA120" i="11"/>
  <c r="AA135" i="11"/>
  <c r="AC135" i="11" s="1"/>
  <c r="C117" i="12"/>
  <c r="BA26" i="11"/>
  <c r="AA109" i="11"/>
  <c r="C103" i="11" s="1"/>
  <c r="T157" i="11" l="1"/>
  <c r="U93" i="12"/>
  <c r="T98" i="12"/>
  <c r="U98" i="12" s="1"/>
  <c r="C134" i="12" s="1"/>
  <c r="V98" i="12"/>
  <c r="C133" i="12" s="1"/>
  <c r="U83" i="12"/>
  <c r="U76" i="12"/>
  <c r="AA157" i="11"/>
  <c r="AC152" i="11"/>
  <c r="AB152" i="11"/>
  <c r="AB142" i="11"/>
  <c r="AC142" i="11"/>
  <c r="AB135" i="11"/>
  <c r="C136" i="12" l="1"/>
  <c r="C135" i="12"/>
  <c r="C127" i="12"/>
  <c r="AB157" i="11"/>
  <c r="C128" i="11" s="1"/>
  <c r="C121" i="11"/>
  <c r="AC157" i="11"/>
  <c r="C127" i="11" s="1"/>
  <c r="J27" i="10"/>
  <c r="J26" i="10"/>
  <c r="J25" i="10"/>
  <c r="T13" i="10"/>
  <c r="C15" i="10"/>
  <c r="O9" i="10" s="1"/>
  <c r="O17" i="10" s="1"/>
  <c r="D54" i="7"/>
  <c r="P52" i="7" s="1"/>
  <c r="D55" i="7"/>
  <c r="P53" i="7" s="1"/>
  <c r="D56" i="7"/>
  <c r="P54" i="7" s="1"/>
  <c r="D57" i="7"/>
  <c r="P55" i="7" s="1"/>
  <c r="D58" i="7"/>
  <c r="P56" i="7" s="1"/>
  <c r="D59" i="7"/>
  <c r="P57" i="7" s="1"/>
  <c r="D60" i="7"/>
  <c r="P58" i="7" s="1"/>
  <c r="D61" i="7"/>
  <c r="P59" i="7" s="1"/>
  <c r="D62" i="7"/>
  <c r="P60" i="7" s="1"/>
  <c r="D63" i="7"/>
  <c r="P61" i="7" s="1"/>
  <c r="D64" i="7"/>
  <c r="P62" i="7" s="1"/>
  <c r="D65" i="7"/>
  <c r="P63" i="7" s="1"/>
  <c r="D66" i="7"/>
  <c r="P64" i="7" s="1"/>
  <c r="D53" i="7"/>
  <c r="P51" i="7" s="1"/>
  <c r="J36" i="6"/>
  <c r="Q68" i="6" s="1"/>
  <c r="R68" i="6" s="1"/>
  <c r="S68" i="6" s="1"/>
  <c r="J35" i="6"/>
  <c r="C15" i="5"/>
  <c r="C15" i="6"/>
  <c r="C129" i="11" l="1"/>
  <c r="C130" i="11"/>
  <c r="P47" i="7"/>
  <c r="C97" i="7" s="1"/>
  <c r="J37" i="6"/>
  <c r="N68" i="6"/>
  <c r="O68" i="6" s="1"/>
  <c r="P68" i="6" s="1"/>
  <c r="N26" i="10"/>
  <c r="R26" i="10"/>
  <c r="R25" i="10"/>
  <c r="N25" i="10"/>
  <c r="N27" i="10"/>
  <c r="Q64" i="10" s="1"/>
  <c r="R64" i="10" s="1"/>
  <c r="S64" i="10" s="1"/>
  <c r="R27" i="10"/>
  <c r="K50" i="10"/>
  <c r="L50" i="10" s="1"/>
  <c r="M50" i="10" s="1"/>
  <c r="J28" i="10"/>
  <c r="N50" i="10"/>
  <c r="O50" i="10" s="1"/>
  <c r="P50" i="10" s="1"/>
  <c r="Q50" i="10"/>
  <c r="R50" i="10" s="1"/>
  <c r="S50" i="10" s="1"/>
  <c r="H9" i="10"/>
  <c r="P9" i="10"/>
  <c r="P17" i="10" s="1"/>
  <c r="L9" i="10"/>
  <c r="L17" i="10" s="1"/>
  <c r="I9" i="10"/>
  <c r="I17" i="10" s="1"/>
  <c r="Q9" i="10"/>
  <c r="Q17" i="10" s="1"/>
  <c r="J9" i="10"/>
  <c r="J17" i="10" s="1"/>
  <c r="R9" i="10"/>
  <c r="R17" i="10" s="1"/>
  <c r="K9" i="10"/>
  <c r="K17" i="10" s="1"/>
  <c r="S9" i="10"/>
  <c r="S17" i="10" s="1"/>
  <c r="M9" i="10"/>
  <c r="M17" i="10" s="1"/>
  <c r="N9" i="10"/>
  <c r="N17" i="10" s="1"/>
  <c r="N57" i="10" l="1"/>
  <c r="O57" i="10" s="1"/>
  <c r="P57" i="10" s="1"/>
  <c r="N64" i="10"/>
  <c r="O64" i="10" s="1"/>
  <c r="P64" i="10" s="1"/>
  <c r="P26" i="10"/>
  <c r="K57" i="10"/>
  <c r="L57" i="10" s="1"/>
  <c r="M57" i="10" s="1"/>
  <c r="K64" i="10"/>
  <c r="P27" i="10"/>
  <c r="Q57" i="10"/>
  <c r="R57" i="10" s="1"/>
  <c r="S57" i="10" s="1"/>
  <c r="V24" i="10"/>
  <c r="X24" i="10" s="1"/>
  <c r="H17" i="10"/>
  <c r="T27" i="10"/>
  <c r="T26" i="10"/>
  <c r="P25" i="10"/>
  <c r="V26" i="10"/>
  <c r="V25" i="10"/>
  <c r="V27" i="10"/>
  <c r="T9" i="10"/>
  <c r="V13" i="8"/>
  <c r="C15" i="8"/>
  <c r="AA94" i="7"/>
  <c r="C66" i="7"/>
  <c r="O64" i="7" s="1"/>
  <c r="C65" i="7"/>
  <c r="O63" i="7" s="1"/>
  <c r="C64" i="7"/>
  <c r="O62" i="7" s="1"/>
  <c r="C63" i="7"/>
  <c r="O61" i="7" s="1"/>
  <c r="C62" i="7"/>
  <c r="O60" i="7" s="1"/>
  <c r="C61" i="7"/>
  <c r="O59" i="7" s="1"/>
  <c r="C60" i="7"/>
  <c r="O58" i="7" s="1"/>
  <c r="C59" i="7"/>
  <c r="O57" i="7" s="1"/>
  <c r="C58" i="7"/>
  <c r="O56" i="7" s="1"/>
  <c r="C57" i="7"/>
  <c r="O55" i="7" s="1"/>
  <c r="C56" i="7"/>
  <c r="O54" i="7" s="1"/>
  <c r="C55" i="7"/>
  <c r="O53" i="7" s="1"/>
  <c r="C54" i="7"/>
  <c r="O52" i="7" s="1"/>
  <c r="AA7" i="7"/>
  <c r="C15" i="7"/>
  <c r="S5" i="7" s="1"/>
  <c r="T65" i="6"/>
  <c r="L35" i="6"/>
  <c r="T35" i="6" s="1"/>
  <c r="T9" i="6"/>
  <c r="S5" i="6"/>
  <c r="Q6" i="4"/>
  <c r="Q5" i="4"/>
  <c r="Q4" i="4"/>
  <c r="Q3" i="4"/>
  <c r="O13" i="4"/>
  <c r="O12" i="4"/>
  <c r="O11" i="4"/>
  <c r="O10" i="4"/>
  <c r="Q20" i="4"/>
  <c r="Q19" i="4"/>
  <c r="Q17" i="4"/>
  <c r="Q18" i="4"/>
  <c r="M13" i="4"/>
  <c r="M12" i="4"/>
  <c r="M11" i="4"/>
  <c r="M10" i="4"/>
  <c r="J13" i="4"/>
  <c r="J12" i="4"/>
  <c r="J11" i="4"/>
  <c r="J10" i="4"/>
  <c r="H11" i="4"/>
  <c r="H12" i="4"/>
  <c r="H13" i="4"/>
  <c r="H10" i="4"/>
  <c r="F11" i="4"/>
  <c r="F12" i="4"/>
  <c r="F13" i="4"/>
  <c r="F10" i="4"/>
  <c r="P13" i="4"/>
  <c r="P12" i="4"/>
  <c r="P11" i="4"/>
  <c r="P10" i="4"/>
  <c r="N13" i="4"/>
  <c r="N12" i="4"/>
  <c r="N11" i="4"/>
  <c r="N10" i="4"/>
  <c r="L13" i="4"/>
  <c r="L12" i="4"/>
  <c r="L11" i="4"/>
  <c r="L10" i="4"/>
  <c r="K13" i="4"/>
  <c r="K12" i="4"/>
  <c r="K11" i="4"/>
  <c r="K10" i="4"/>
  <c r="I13" i="4"/>
  <c r="I12" i="4"/>
  <c r="I11" i="4"/>
  <c r="I10" i="4"/>
  <c r="G13" i="4"/>
  <c r="Q13" i="4" s="1"/>
  <c r="G12" i="4"/>
  <c r="G11" i="4"/>
  <c r="G10" i="4"/>
  <c r="E11" i="4"/>
  <c r="Q11" i="4" s="1"/>
  <c r="E12" i="4"/>
  <c r="Q12" i="4" s="1"/>
  <c r="E13" i="4"/>
  <c r="E10" i="4"/>
  <c r="Q10" i="4" s="1"/>
  <c r="N6" i="5"/>
  <c r="N25" i="5" s="1"/>
  <c r="X26" i="10" l="1"/>
  <c r="V52" i="7"/>
  <c r="Q52" i="7"/>
  <c r="U52" i="7"/>
  <c r="W52" i="7"/>
  <c r="R52" i="7"/>
  <c r="S52" i="7"/>
  <c r="T52" i="7"/>
  <c r="X52" i="7"/>
  <c r="W60" i="7"/>
  <c r="U60" i="7"/>
  <c r="X60" i="7"/>
  <c r="R60" i="7"/>
  <c r="S60" i="7"/>
  <c r="T60" i="7"/>
  <c r="V60" i="7"/>
  <c r="Q60" i="7"/>
  <c r="W53" i="7"/>
  <c r="T53" i="7"/>
  <c r="U53" i="7"/>
  <c r="X53" i="7"/>
  <c r="R53" i="7"/>
  <c r="S53" i="7"/>
  <c r="Q53" i="7"/>
  <c r="V53" i="7"/>
  <c r="X61" i="7"/>
  <c r="T61" i="7"/>
  <c r="Q61" i="7"/>
  <c r="U61" i="7"/>
  <c r="W61" i="7"/>
  <c r="R61" i="7"/>
  <c r="S61" i="7"/>
  <c r="V61" i="7"/>
  <c r="X54" i="7"/>
  <c r="Q54" i="7"/>
  <c r="T54" i="7"/>
  <c r="U54" i="7"/>
  <c r="V54" i="7"/>
  <c r="W54" i="7"/>
  <c r="R54" i="7"/>
  <c r="S54" i="7"/>
  <c r="R62" i="7"/>
  <c r="T62" i="7"/>
  <c r="U62" i="7"/>
  <c r="V62" i="7"/>
  <c r="W62" i="7"/>
  <c r="S62" i="7"/>
  <c r="Q62" i="7"/>
  <c r="X62" i="7"/>
  <c r="R55" i="7"/>
  <c r="T55" i="7"/>
  <c r="U55" i="7"/>
  <c r="V55" i="7"/>
  <c r="W55" i="7"/>
  <c r="S55" i="7"/>
  <c r="Q55" i="7"/>
  <c r="X55" i="7"/>
  <c r="R63" i="7"/>
  <c r="W63" i="7"/>
  <c r="X63" i="7"/>
  <c r="S63" i="7"/>
  <c r="V63" i="7"/>
  <c r="T63" i="7"/>
  <c r="Q63" i="7"/>
  <c r="U63" i="7"/>
  <c r="R56" i="7"/>
  <c r="W56" i="7"/>
  <c r="S56" i="7"/>
  <c r="Q56" i="7"/>
  <c r="V56" i="7"/>
  <c r="T56" i="7"/>
  <c r="X56" i="7"/>
  <c r="U56" i="7"/>
  <c r="S64" i="7"/>
  <c r="T64" i="7"/>
  <c r="Q64" i="7"/>
  <c r="V64" i="7"/>
  <c r="W64" i="7"/>
  <c r="X64" i="7"/>
  <c r="R64" i="7"/>
  <c r="U64" i="7"/>
  <c r="T57" i="7"/>
  <c r="Q57" i="7"/>
  <c r="U57" i="7"/>
  <c r="W57" i="7"/>
  <c r="X57" i="7"/>
  <c r="S57" i="7"/>
  <c r="V57" i="7"/>
  <c r="R57" i="7"/>
  <c r="U58" i="7"/>
  <c r="S58" i="7"/>
  <c r="T58" i="7"/>
  <c r="Q58" i="7"/>
  <c r="V58" i="7"/>
  <c r="R58" i="7"/>
  <c r="W58" i="7"/>
  <c r="X58" i="7"/>
  <c r="V59" i="7"/>
  <c r="S59" i="7"/>
  <c r="Q59" i="7"/>
  <c r="W59" i="7"/>
  <c r="R59" i="7"/>
  <c r="T59" i="7"/>
  <c r="X59" i="7"/>
  <c r="U59" i="7"/>
  <c r="L64" i="10"/>
  <c r="M64" i="10" s="1"/>
  <c r="T57" i="10"/>
  <c r="T10" i="10"/>
  <c r="Z26" i="10"/>
  <c r="X25" i="10"/>
  <c r="X27" i="10"/>
  <c r="Z27" i="10"/>
  <c r="T24" i="10"/>
  <c r="Z24" i="10" s="1"/>
  <c r="T25" i="10"/>
  <c r="P5" i="7"/>
  <c r="Z5" i="7"/>
  <c r="R5" i="7"/>
  <c r="X5" i="7"/>
  <c r="T5" i="7"/>
  <c r="U5" i="7"/>
  <c r="Y5" i="7"/>
  <c r="Q5" i="7"/>
  <c r="V5" i="7"/>
  <c r="L36" i="6"/>
  <c r="T36" i="6" s="1"/>
  <c r="L34" i="6"/>
  <c r="O9" i="8"/>
  <c r="U9" i="8"/>
  <c r="K9" i="8"/>
  <c r="R9" i="8"/>
  <c r="J9" i="8"/>
  <c r="N9" i="8"/>
  <c r="M9" i="8"/>
  <c r="T9" i="8"/>
  <c r="L9" i="8"/>
  <c r="S9" i="8"/>
  <c r="Q9" i="8"/>
  <c r="P9" i="8"/>
  <c r="O5" i="7"/>
  <c r="W5" i="7"/>
  <c r="L5" i="6"/>
  <c r="M5" i="6"/>
  <c r="O5" i="6"/>
  <c r="H5" i="6"/>
  <c r="P5" i="6"/>
  <c r="I5" i="6"/>
  <c r="Q5" i="6"/>
  <c r="J5" i="6"/>
  <c r="R5" i="6"/>
  <c r="N5" i="6"/>
  <c r="K5" i="6"/>
  <c r="H6" i="5"/>
  <c r="H25" i="5" s="1"/>
  <c r="I6" i="5"/>
  <c r="I25" i="5" s="1"/>
  <c r="M6" i="5"/>
  <c r="M25" i="5" s="1"/>
  <c r="O6" i="5"/>
  <c r="O25" i="5" s="1"/>
  <c r="P6" i="5"/>
  <c r="P25" i="5" s="1"/>
  <c r="E6" i="5"/>
  <c r="F6" i="5"/>
  <c r="F25" i="5" s="1"/>
  <c r="G6" i="5"/>
  <c r="G25" i="5" s="1"/>
  <c r="J6" i="5"/>
  <c r="J25" i="5" s="1"/>
  <c r="K6" i="5"/>
  <c r="K25" i="5" s="1"/>
  <c r="L6" i="5"/>
  <c r="L25" i="5" s="1"/>
  <c r="E25" i="5" l="1"/>
  <c r="Q25" i="5" s="1"/>
  <c r="N37" i="8"/>
  <c r="P37" i="8" s="1"/>
  <c r="N38" i="8"/>
  <c r="P38" i="8" s="1"/>
  <c r="N36" i="8"/>
  <c r="P36" i="8" s="1"/>
  <c r="N35" i="8"/>
  <c r="P35" i="8" s="1"/>
  <c r="S27" i="7"/>
  <c r="X47" i="7"/>
  <c r="W30" i="7" s="1"/>
  <c r="S47" i="7"/>
  <c r="R47" i="7"/>
  <c r="W27" i="7" s="1"/>
  <c r="W47" i="7"/>
  <c r="V47" i="7"/>
  <c r="W29" i="7" s="1"/>
  <c r="T47" i="7"/>
  <c r="W28" i="7" s="1"/>
  <c r="U47" i="7"/>
  <c r="Q47" i="7"/>
  <c r="T34" i="6"/>
  <c r="J41" i="6" s="1"/>
  <c r="C87" i="6" s="1"/>
  <c r="Q20" i="6" s="1"/>
  <c r="C79" i="6"/>
  <c r="T64" i="10"/>
  <c r="P28" i="10"/>
  <c r="S28" i="7"/>
  <c r="S30" i="7"/>
  <c r="N33" i="6"/>
  <c r="P33" i="6" s="1"/>
  <c r="N36" i="6"/>
  <c r="P36" i="6" s="1"/>
  <c r="S29" i="7"/>
  <c r="AF28" i="7"/>
  <c r="AH28" i="7"/>
  <c r="Z25" i="10"/>
  <c r="T28" i="10" s="1"/>
  <c r="V9" i="8"/>
  <c r="V10" i="8" s="1"/>
  <c r="AA5" i="7"/>
  <c r="N35" i="6"/>
  <c r="P35" i="6" s="1"/>
  <c r="N34" i="6"/>
  <c r="P34" i="6" s="1"/>
  <c r="T5" i="6"/>
  <c r="T6" i="6" s="1"/>
  <c r="Q6" i="5"/>
  <c r="Q7" i="5" s="1"/>
  <c r="Q27" i="7" l="1"/>
  <c r="U27" i="7" s="1"/>
  <c r="C85" i="5"/>
  <c r="Q26" i="5"/>
  <c r="L41" i="8"/>
  <c r="Q29" i="7"/>
  <c r="U97" i="7" s="1"/>
  <c r="Q35" i="7"/>
  <c r="C98" i="7" s="1"/>
  <c r="W32" i="7"/>
  <c r="C90" i="7" s="1"/>
  <c r="Q30" i="7"/>
  <c r="Q28" i="7"/>
  <c r="J39" i="6"/>
  <c r="C83" i="6" s="1"/>
  <c r="C85" i="6" s="1"/>
  <c r="J31" i="10"/>
  <c r="H45" i="10" s="1"/>
  <c r="H70" i="10" s="1"/>
  <c r="AL31" i="7"/>
  <c r="AM27" i="7"/>
  <c r="AQ27" i="7" s="1"/>
  <c r="C80" i="6"/>
  <c r="AM29" i="7"/>
  <c r="AQ29" i="7" s="1"/>
  <c r="AM28" i="7"/>
  <c r="AQ28" i="7" s="1"/>
  <c r="AM30" i="7"/>
  <c r="C97" i="8" l="1"/>
  <c r="Q48" i="8"/>
  <c r="L48" i="8"/>
  <c r="T48" i="8"/>
  <c r="T60" i="8" s="1"/>
  <c r="R48" i="8"/>
  <c r="R60" i="8" s="1"/>
  <c r="M48" i="8"/>
  <c r="U48" i="8"/>
  <c r="U60" i="8" s="1"/>
  <c r="N48" i="8"/>
  <c r="N60" i="8" s="1"/>
  <c r="J48" i="8"/>
  <c r="P48" i="8"/>
  <c r="P60" i="8" s="1"/>
  <c r="S48" i="8"/>
  <c r="S60" i="8" s="1"/>
  <c r="O48" i="8"/>
  <c r="O60" i="8" s="1"/>
  <c r="K48" i="8"/>
  <c r="K60" i="8" s="1"/>
  <c r="O97" i="7"/>
  <c r="O100" i="7" s="1"/>
  <c r="U29" i="7"/>
  <c r="U28" i="7"/>
  <c r="R97" i="7"/>
  <c r="V97" i="7"/>
  <c r="U100" i="7"/>
  <c r="X97" i="7"/>
  <c r="U30" i="7"/>
  <c r="P97" i="7"/>
  <c r="Q32" i="7"/>
  <c r="C89" i="7" s="1"/>
  <c r="C86" i="6"/>
  <c r="Q19" i="6" s="1"/>
  <c r="Q17" i="6"/>
  <c r="C98" i="10"/>
  <c r="C100" i="10" s="1"/>
  <c r="H53" i="10"/>
  <c r="H60" i="10"/>
  <c r="AQ30" i="7"/>
  <c r="AQ31" i="7" s="1"/>
  <c r="AH29" i="7" s="1"/>
  <c r="I62" i="6"/>
  <c r="Q62" i="6"/>
  <c r="K62" i="6"/>
  <c r="L62" i="6"/>
  <c r="N62" i="6"/>
  <c r="C88" i="6"/>
  <c r="Q18" i="6" s="1"/>
  <c r="J62" i="6"/>
  <c r="R62" i="6"/>
  <c r="S62" i="6"/>
  <c r="H62" i="6"/>
  <c r="M62" i="6"/>
  <c r="O62" i="6"/>
  <c r="P62" i="6"/>
  <c r="J45" i="10"/>
  <c r="J70" i="10" s="1"/>
  <c r="R45" i="10"/>
  <c r="R70" i="10" s="1"/>
  <c r="K45" i="10"/>
  <c r="K70" i="10" s="1"/>
  <c r="S45" i="10"/>
  <c r="S70" i="10" s="1"/>
  <c r="O45" i="10"/>
  <c r="O70" i="10" s="1"/>
  <c r="Q45" i="10"/>
  <c r="Q70" i="10" s="1"/>
  <c r="L45" i="10"/>
  <c r="L70" i="10" s="1"/>
  <c r="I45" i="10"/>
  <c r="I70" i="10" s="1"/>
  <c r="M45" i="10"/>
  <c r="M70" i="10" s="1"/>
  <c r="N45" i="10"/>
  <c r="N70" i="10" s="1"/>
  <c r="P45" i="10"/>
  <c r="T67" i="10"/>
  <c r="T17" i="10"/>
  <c r="X16" i="7"/>
  <c r="T68" i="6"/>
  <c r="C99" i="8" l="1"/>
  <c r="C100" i="8"/>
  <c r="N63" i="8"/>
  <c r="N66" i="8"/>
  <c r="U63" i="8"/>
  <c r="U66" i="8"/>
  <c r="M60" i="8"/>
  <c r="M66" i="8" s="1"/>
  <c r="K63" i="8"/>
  <c r="K66" i="8"/>
  <c r="R63" i="8"/>
  <c r="R66" i="8"/>
  <c r="O63" i="8"/>
  <c r="O66" i="8"/>
  <c r="T63" i="8"/>
  <c r="T66" i="8"/>
  <c r="S63" i="8"/>
  <c r="S66" i="8"/>
  <c r="L60" i="8"/>
  <c r="L66" i="8" s="1"/>
  <c r="P63" i="8"/>
  <c r="P66" i="8"/>
  <c r="Q60" i="8"/>
  <c r="Q66" i="8" s="1"/>
  <c r="V48" i="8"/>
  <c r="C107" i="8" s="1"/>
  <c r="J60" i="8"/>
  <c r="Q33" i="7"/>
  <c r="C93" i="7" s="1"/>
  <c r="C96" i="7" s="1"/>
  <c r="W97" i="7"/>
  <c r="W100" i="7" s="1"/>
  <c r="V100" i="7"/>
  <c r="S97" i="7"/>
  <c r="R100" i="7"/>
  <c r="Q31" i="7"/>
  <c r="Q97" i="7"/>
  <c r="Q100" i="7" s="1"/>
  <c r="P100" i="7"/>
  <c r="X100" i="7"/>
  <c r="Y97" i="7"/>
  <c r="C106" i="10"/>
  <c r="H75" i="10"/>
  <c r="P60" i="10"/>
  <c r="P70" i="10"/>
  <c r="S53" i="10"/>
  <c r="S60" i="10"/>
  <c r="S75" i="10" s="1"/>
  <c r="R53" i="10"/>
  <c r="R60" i="10"/>
  <c r="R75" i="10" s="1"/>
  <c r="M53" i="10"/>
  <c r="M60" i="10"/>
  <c r="J53" i="10"/>
  <c r="J60" i="10"/>
  <c r="Q53" i="10"/>
  <c r="Q60" i="10"/>
  <c r="Q75" i="10" s="1"/>
  <c r="K53" i="10"/>
  <c r="K60" i="10"/>
  <c r="K75" i="10" s="1"/>
  <c r="N53" i="10"/>
  <c r="N60" i="10"/>
  <c r="I53" i="10"/>
  <c r="I60" i="10"/>
  <c r="O53" i="10"/>
  <c r="O60" i="10"/>
  <c r="O75" i="10" s="1"/>
  <c r="L53" i="10"/>
  <c r="L60" i="10"/>
  <c r="L75" i="10" s="1"/>
  <c r="P53" i="10"/>
  <c r="T50" i="10"/>
  <c r="C96" i="10" s="1"/>
  <c r="C102" i="10"/>
  <c r="C104" i="10" s="1"/>
  <c r="C101" i="10"/>
  <c r="C81" i="6"/>
  <c r="U68" i="6"/>
  <c r="Q21" i="6"/>
  <c r="Q22" i="6" s="1"/>
  <c r="K18" i="6" s="1"/>
  <c r="C92" i="6" s="1"/>
  <c r="T45" i="10"/>
  <c r="C107" i="10" s="1"/>
  <c r="H71" i="6"/>
  <c r="L63" i="8" l="1"/>
  <c r="Q63" i="8"/>
  <c r="M63" i="8"/>
  <c r="J66" i="8"/>
  <c r="V66" i="8" s="1"/>
  <c r="W66" i="8" s="1"/>
  <c r="V60" i="8"/>
  <c r="C113" i="8" s="1"/>
  <c r="C119" i="8" s="1"/>
  <c r="J63" i="8"/>
  <c r="Z91" i="7"/>
  <c r="R91" i="7"/>
  <c r="R103" i="7" s="1"/>
  <c r="Q91" i="7"/>
  <c r="Q103" i="7" s="1"/>
  <c r="X91" i="7"/>
  <c r="X103" i="7" s="1"/>
  <c r="W91" i="7"/>
  <c r="W103" i="7" s="1"/>
  <c r="O91" i="7"/>
  <c r="O103" i="7" s="1"/>
  <c r="O106" i="7" s="1"/>
  <c r="V91" i="7"/>
  <c r="V103" i="7" s="1"/>
  <c r="T91" i="7"/>
  <c r="P91" i="7"/>
  <c r="P103" i="7" s="1"/>
  <c r="Y91" i="7"/>
  <c r="S91" i="7"/>
  <c r="U91" i="7"/>
  <c r="U103" i="7" s="1"/>
  <c r="C95" i="7"/>
  <c r="T97" i="7"/>
  <c r="T100" i="7" s="1"/>
  <c r="S100" i="7"/>
  <c r="Z97" i="7"/>
  <c r="Z100" i="7" s="1"/>
  <c r="Y100" i="7"/>
  <c r="N75" i="10"/>
  <c r="M75" i="10"/>
  <c r="I75" i="10"/>
  <c r="J75" i="10"/>
  <c r="P75" i="10"/>
  <c r="T60" i="10"/>
  <c r="C95" i="10"/>
  <c r="C103" i="10"/>
  <c r="U45" i="10"/>
  <c r="T70" i="10"/>
  <c r="U70" i="10" s="1"/>
  <c r="T53" i="10"/>
  <c r="R71" i="6"/>
  <c r="R74" i="6" s="1"/>
  <c r="O71" i="6"/>
  <c r="O74" i="6" s="1"/>
  <c r="Q71" i="6"/>
  <c r="Q74" i="6" s="1"/>
  <c r="P71" i="6"/>
  <c r="P74" i="6" s="1"/>
  <c r="J71" i="6"/>
  <c r="J74" i="6" s="1"/>
  <c r="L71" i="6"/>
  <c r="L74" i="6" s="1"/>
  <c r="K71" i="6"/>
  <c r="K74" i="6" s="1"/>
  <c r="S71" i="6"/>
  <c r="S74" i="6" s="1"/>
  <c r="I71" i="6"/>
  <c r="I74" i="6" s="1"/>
  <c r="N71" i="6"/>
  <c r="N74" i="6" s="1"/>
  <c r="M71" i="6"/>
  <c r="H74" i="6"/>
  <c r="C89" i="6"/>
  <c r="T62" i="6"/>
  <c r="C93" i="6" s="1"/>
  <c r="C90" i="6"/>
  <c r="V63" i="8" l="1"/>
  <c r="W63" i="8" s="1"/>
  <c r="X60" i="8"/>
  <c r="C120" i="8" s="1"/>
  <c r="W60" i="8"/>
  <c r="V53" i="10"/>
  <c r="U53" i="10"/>
  <c r="V60" i="10"/>
  <c r="U60" i="10"/>
  <c r="T103" i="7"/>
  <c r="T109" i="7" s="1"/>
  <c r="Z103" i="7"/>
  <c r="Z109" i="7" s="1"/>
  <c r="S103" i="7"/>
  <c r="S109" i="7" s="1"/>
  <c r="Y103" i="7"/>
  <c r="Y109" i="7" s="1"/>
  <c r="AA100" i="7"/>
  <c r="C91" i="7" s="1"/>
  <c r="V70" i="10"/>
  <c r="T75" i="10"/>
  <c r="U75" i="10" s="1"/>
  <c r="C120" i="10" s="1"/>
  <c r="AA91" i="7"/>
  <c r="C104" i="7" s="1"/>
  <c r="X13" i="7"/>
  <c r="X15" i="7"/>
  <c r="V109" i="7"/>
  <c r="P109" i="7"/>
  <c r="R109" i="7"/>
  <c r="X109" i="7"/>
  <c r="C99" i="7"/>
  <c r="X14" i="7" s="1"/>
  <c r="W109" i="7"/>
  <c r="U109" i="7"/>
  <c r="Q109" i="7"/>
  <c r="T71" i="6"/>
  <c r="V71" i="6" s="1"/>
  <c r="C106" i="6" s="1"/>
  <c r="M74" i="6"/>
  <c r="T74" i="6" s="1"/>
  <c r="U74" i="6" s="1"/>
  <c r="U62" i="6"/>
  <c r="V75" i="10" l="1"/>
  <c r="C119" i="10" s="1"/>
  <c r="C113" i="10"/>
  <c r="X17" i="7"/>
  <c r="X18" i="7" s="1"/>
  <c r="C103" i="7" s="1"/>
  <c r="W106" i="7"/>
  <c r="S106" i="7"/>
  <c r="R106" i="7"/>
  <c r="P106" i="7"/>
  <c r="Z106" i="7"/>
  <c r="U106" i="7"/>
  <c r="X106" i="7"/>
  <c r="C100" i="7"/>
  <c r="C101" i="7"/>
  <c r="T106" i="7"/>
  <c r="Q106" i="7"/>
  <c r="AA103" i="7"/>
  <c r="O109" i="7"/>
  <c r="AA109" i="7" s="1"/>
  <c r="AB109" i="7" s="1"/>
  <c r="Y106" i="7"/>
  <c r="V106" i="7"/>
  <c r="U71" i="6"/>
  <c r="C99" i="6"/>
  <c r="C105" i="6" s="1"/>
  <c r="C108" i="6" s="1"/>
  <c r="C121" i="10" l="1"/>
  <c r="AC103" i="7"/>
  <c r="C117" i="7" s="1"/>
  <c r="AB103" i="7"/>
  <c r="AA106" i="7"/>
  <c r="AB106" i="7" s="1"/>
  <c r="C122" i="10"/>
  <c r="C110" i="7"/>
  <c r="C116" i="7" s="1"/>
  <c r="C107" i="6"/>
  <c r="C119" i="7" l="1"/>
  <c r="C118" i="7"/>
  <c r="S23" i="8" l="1"/>
  <c r="S22" i="8" l="1"/>
  <c r="S20" i="8"/>
  <c r="C102" i="8"/>
  <c r="C104" i="8" l="1"/>
  <c r="S21" i="8"/>
  <c r="S24" i="8" s="1"/>
  <c r="C103" i="8"/>
  <c r="S25" i="8" l="1"/>
  <c r="M21" i="8" s="1"/>
  <c r="C106" i="8" s="1"/>
  <c r="BI26" i="11" l="1"/>
  <c r="BI27" i="11"/>
  <c r="BI28" i="11"/>
  <c r="BG25" i="11"/>
  <c r="AY26" i="11" l="1"/>
  <c r="AZ28" i="11" l="1"/>
  <c r="C110" i="11" l="1"/>
  <c r="C111" i="11" s="1"/>
  <c r="C112" i="11" l="1"/>
  <c r="C121" i="8" l="1"/>
  <c r="C122" i="8"/>
  <c r="C80" i="5" l="1"/>
  <c r="C78" i="5"/>
  <c r="C81" i="5" l="1"/>
  <c r="C82" i="5"/>
  <c r="C124" i="5" l="1"/>
  <c r="C123" i="5" l="1"/>
</calcChain>
</file>

<file path=xl/sharedStrings.xml><?xml version="1.0" encoding="utf-8"?>
<sst xmlns="http://schemas.openxmlformats.org/spreadsheetml/2006/main" count="4365" uniqueCount="1330">
  <si>
    <t>Facility Information</t>
  </si>
  <si>
    <t>Location</t>
  </si>
  <si>
    <t>Pump Power (kW)</t>
  </si>
  <si>
    <t>Pump Current per Phase (A)</t>
  </si>
  <si>
    <t>Pump Total Head (m)</t>
  </si>
  <si>
    <t>Design Criteria</t>
  </si>
  <si>
    <t>Diesel Bills</t>
  </si>
  <si>
    <t>Private Subscription Bills</t>
  </si>
  <si>
    <t>Equipment</t>
  </si>
  <si>
    <t>Quantity</t>
  </si>
  <si>
    <t>Project Name</t>
  </si>
  <si>
    <t>Type of Industry</t>
  </si>
  <si>
    <t>Phone Number</t>
  </si>
  <si>
    <t>Solar Pumping System</t>
  </si>
  <si>
    <t>System Type (Select One)</t>
  </si>
  <si>
    <t>EDL Bills per Month</t>
  </si>
  <si>
    <t>kWh/Month</t>
  </si>
  <si>
    <t>Liters/Month</t>
  </si>
  <si>
    <t>Energy Bills</t>
  </si>
  <si>
    <t>Equipment Load Profile</t>
  </si>
  <si>
    <t>Input Method (Select One)</t>
  </si>
  <si>
    <t>Pump Voltage (V)</t>
  </si>
  <si>
    <t>PV Power System With Storage (With Battery)</t>
  </si>
  <si>
    <t>PV Power System On-Grid (Without Battery)</t>
  </si>
  <si>
    <t xml:space="preserve">Climatic Area </t>
  </si>
  <si>
    <t>Season</t>
  </si>
  <si>
    <t>Working Time per Day (hours)</t>
  </si>
  <si>
    <t>Grid Type</t>
  </si>
  <si>
    <t>Single-Phase</t>
  </si>
  <si>
    <t>Three-Phase</t>
  </si>
  <si>
    <t>8.00 AM - 4.00 PM</t>
  </si>
  <si>
    <t>4.00 PM - 8.00 AM</t>
  </si>
  <si>
    <t>Volts</t>
  </si>
  <si>
    <t>Source Type</t>
  </si>
  <si>
    <t>EDL</t>
  </si>
  <si>
    <t>Private Subscription</t>
  </si>
  <si>
    <t>Diesel Generator</t>
  </si>
  <si>
    <t>Diesel Generator Power in KVA</t>
  </si>
  <si>
    <t>Diesel Generator Running Time in Hours</t>
  </si>
  <si>
    <t>Region</t>
  </si>
  <si>
    <t>Climatic Area</t>
  </si>
  <si>
    <t>Beirut</t>
  </si>
  <si>
    <t>Chiyah</t>
  </si>
  <si>
    <t>Furn Ech-Chebbak</t>
  </si>
  <si>
    <t>Haret Hreik</t>
  </si>
  <si>
    <t>Laylaki</t>
  </si>
  <si>
    <t>Bourj El-Brajneh</t>
  </si>
  <si>
    <t>Tahouitat El Ghadir</t>
  </si>
  <si>
    <t>Baabda</t>
  </si>
  <si>
    <t>Hadath Beyrouth</t>
  </si>
  <si>
    <t>Boutchay</t>
  </si>
  <si>
    <t>Merdache</t>
  </si>
  <si>
    <t>zire</t>
  </si>
  <si>
    <t>Kfar Chima</t>
  </si>
  <si>
    <t>Ouadi Chahrour Es-Souf</t>
  </si>
  <si>
    <t>Ouadi Chahrour El Aaou</t>
  </si>
  <si>
    <t>Haret Es-Sit</t>
  </si>
  <si>
    <t>Bsaba Baabda</t>
  </si>
  <si>
    <t>Chouit</t>
  </si>
  <si>
    <t>Aaraiya</t>
  </si>
  <si>
    <t>Bourj Hammoud</t>
  </si>
  <si>
    <t>Sinn El-Fil</t>
  </si>
  <si>
    <t>Jdaidet El-Matn</t>
  </si>
  <si>
    <t>Baouchariat</t>
  </si>
  <si>
    <t>Deir mar Roukoz</t>
  </si>
  <si>
    <t>Dekouanet</t>
  </si>
  <si>
    <t>Mkalles</t>
  </si>
  <si>
    <t>Antelias</t>
  </si>
  <si>
    <t>Menqlet Mezher</t>
  </si>
  <si>
    <t>Jall Ed-Did</t>
  </si>
  <si>
    <t>Naqqach</t>
  </si>
  <si>
    <t>Aamaret Chalhoub</t>
  </si>
  <si>
    <t>Zalqa</t>
  </si>
  <si>
    <t>Byaqout</t>
  </si>
  <si>
    <t>Mazraat El-Hdaira</t>
  </si>
  <si>
    <t>dbaye</t>
  </si>
  <si>
    <t>Haret El-Ballane</t>
  </si>
  <si>
    <t>Mazraat Deir Aaoukar</t>
  </si>
  <si>
    <t>Mansouriyet El-Matn</t>
  </si>
  <si>
    <t>El-Dechouniyeh</t>
  </si>
  <si>
    <t>Fanar</t>
  </si>
  <si>
    <t>kafra ain saade</t>
  </si>
  <si>
    <t>Roumieh</t>
  </si>
  <si>
    <t>Bqennaya</t>
  </si>
  <si>
    <t>Majzoub</t>
  </si>
  <si>
    <t>Bsalim</t>
  </si>
  <si>
    <t>Nabay</t>
  </si>
  <si>
    <t>Mtayleb</t>
  </si>
  <si>
    <t>Beit El-Kekko</t>
  </si>
  <si>
    <t>Qornet Chehouane</t>
  </si>
  <si>
    <t>Beit Ech-Chaar</t>
  </si>
  <si>
    <t>Dik El-Mehdi</t>
  </si>
  <si>
    <t>Zouk El-Kharab</t>
  </si>
  <si>
    <t>Aain Aar</t>
  </si>
  <si>
    <t>Mazraat Yachouaa</t>
  </si>
  <si>
    <t>Deir Tamich</t>
  </si>
  <si>
    <t>Zakrit</t>
  </si>
  <si>
    <t>Deir Mar Aabda el Mcha</t>
  </si>
  <si>
    <t>Beit Chabab</t>
  </si>
  <si>
    <t>bherzoq</t>
  </si>
  <si>
    <t>frayke</t>
  </si>
  <si>
    <t>Hbous</t>
  </si>
  <si>
    <t>Qornet El-Hamra</t>
  </si>
  <si>
    <t>Jouret El-Ballout</t>
  </si>
  <si>
    <t>Qennabet Broummana</t>
  </si>
  <si>
    <t>Beit Meri</t>
  </si>
  <si>
    <t>Damour</t>
  </si>
  <si>
    <t>Naamat</t>
  </si>
  <si>
    <t>Mechref</t>
  </si>
  <si>
    <t>Chhim</t>
  </si>
  <si>
    <t>mazboud</t>
  </si>
  <si>
    <t>Dalhoun</t>
  </si>
  <si>
    <t>Chammis Ech-Chouf</t>
  </si>
  <si>
    <t>Ketermaya</t>
  </si>
  <si>
    <t>El-Maaniyeh</t>
  </si>
  <si>
    <t>Ouadi Abou Youssef</t>
  </si>
  <si>
    <t>Sibline</t>
  </si>
  <si>
    <t>Bourjein</t>
  </si>
  <si>
    <t>Barja</t>
  </si>
  <si>
    <t>Bkechtine Ouel Mcheiaa</t>
  </si>
  <si>
    <t>Baassir</t>
  </si>
  <si>
    <t>Debbiyeh</t>
  </si>
  <si>
    <t>Benouati Ech-Chouf</t>
  </si>
  <si>
    <t>El Jiyeh</t>
  </si>
  <si>
    <t>Jadra</t>
  </si>
  <si>
    <t>Chmaarine</t>
  </si>
  <si>
    <t>Dahr Ech-Chouf</t>
  </si>
  <si>
    <t>Aalmane Ech-Chouf</t>
  </si>
  <si>
    <t>Jmeiliyeh</t>
  </si>
  <si>
    <t>Rmeilet Ech-Chouf</t>
  </si>
  <si>
    <t>Majdalouna</t>
  </si>
  <si>
    <t>El-Wardaniyeh</t>
  </si>
  <si>
    <t>Joun</t>
  </si>
  <si>
    <t>mghayriye ech chouf</t>
  </si>
  <si>
    <t>Deir El-Moukhalles</t>
  </si>
  <si>
    <t>reiaa</t>
  </si>
  <si>
    <t>Bkifa Ech-Chouf</t>
  </si>
  <si>
    <t>Mazmoura</t>
  </si>
  <si>
    <t>Kfar Faqoud</t>
  </si>
  <si>
    <t>Deir Baba</t>
  </si>
  <si>
    <t>Sirjbal</t>
  </si>
  <si>
    <t>GHabet Jaafar</t>
  </si>
  <si>
    <t>Kfar Him</t>
  </si>
  <si>
    <t>Ouadi Ed-Deir</t>
  </si>
  <si>
    <t>Dmit</t>
  </si>
  <si>
    <t>Bqaiaa Ech-Chouf</t>
  </si>
  <si>
    <t>Moughayret Ech-Chouf</t>
  </si>
  <si>
    <t>Deir Dourit</t>
  </si>
  <si>
    <t>Ouadi bnehlay</t>
  </si>
  <si>
    <t>El-Jahliyeh</t>
  </si>
  <si>
    <t>Chouaifat Amroussyat</t>
  </si>
  <si>
    <t>Chouaifat Qobbat</t>
  </si>
  <si>
    <t>Choueifat El-Oumara</t>
  </si>
  <si>
    <t>Deir Qoubel</t>
  </si>
  <si>
    <t>Aaramoun Aaley</t>
  </si>
  <si>
    <t>Aain Drafil</t>
  </si>
  <si>
    <t>Sirhmoul</t>
  </si>
  <si>
    <t>Baaouerta</t>
  </si>
  <si>
    <t>Bchamoun</t>
  </si>
  <si>
    <t>Daqqoun</t>
  </si>
  <si>
    <t>Aain Aanoub</t>
  </si>
  <si>
    <t>Blaybel</t>
  </si>
  <si>
    <t>Houmal</t>
  </si>
  <si>
    <t>Bdadoun</t>
  </si>
  <si>
    <t>Bsous</t>
  </si>
  <si>
    <t>rjoum</t>
  </si>
  <si>
    <t>Aaytat</t>
  </si>
  <si>
    <t>Aaley Bsatine</t>
  </si>
  <si>
    <t>Aabey</t>
  </si>
  <si>
    <t>Kfar Matta</t>
  </si>
  <si>
    <t>jounieh kaslik</t>
  </si>
  <si>
    <t>Zouk Mkayel</t>
  </si>
  <si>
    <t>Jounie Ghadir</t>
  </si>
  <si>
    <t>Zouk Mousbeh</t>
  </si>
  <si>
    <t>Jounie Haret Sakhr</t>
  </si>
  <si>
    <t>Sahel Aalma</t>
  </si>
  <si>
    <t>Ouata Sillam</t>
  </si>
  <si>
    <t>Kfar Yassine</t>
  </si>
  <si>
    <t>Tabarja</t>
  </si>
  <si>
    <t>Adma Oua Dafine</t>
  </si>
  <si>
    <t>Safra Kesrouane</t>
  </si>
  <si>
    <t>Bouar</t>
  </si>
  <si>
    <t>kfar shihham</t>
  </si>
  <si>
    <t>Bqaq Ed-Dine</t>
  </si>
  <si>
    <t>Kharayeb Nahr Ibrahim</t>
  </si>
  <si>
    <t>Balloune</t>
  </si>
  <si>
    <t>Souhailet El</t>
  </si>
  <si>
    <t>Faouka</t>
  </si>
  <si>
    <t>Aain Er-Rihane</t>
  </si>
  <si>
    <t>Jaaita</t>
  </si>
  <si>
    <t>Aintoura Kesrouane</t>
  </si>
  <si>
    <t>Mazraat Er-Ras</t>
  </si>
  <si>
    <t>Ghazir</t>
  </si>
  <si>
    <t>Bourj El-Ftouh</t>
  </si>
  <si>
    <t>Chnanaair</t>
  </si>
  <si>
    <t>Batha</t>
  </si>
  <si>
    <t>Ghidras</t>
  </si>
  <si>
    <t>Deir Baqlouch</t>
  </si>
  <si>
    <t>Harissa Kesrouane</t>
  </si>
  <si>
    <t>Nammoura</t>
  </si>
  <si>
    <t>Kesrouane</t>
  </si>
  <si>
    <t>Daraaoun</t>
  </si>
  <si>
    <t>Maaysra Kesrouane</t>
  </si>
  <si>
    <t>Bizhel</t>
  </si>
  <si>
    <t>Zaitoun</t>
  </si>
  <si>
    <t>Jbayl</t>
  </si>
  <si>
    <t>Mastita</t>
  </si>
  <si>
    <t>Qartaboun</t>
  </si>
  <si>
    <t>Blat Jbeil</t>
  </si>
  <si>
    <t>edde jbail</t>
  </si>
  <si>
    <t>Aamchit</t>
  </si>
  <si>
    <t>Halate</t>
  </si>
  <si>
    <t>Hasrayel</t>
  </si>
  <si>
    <t>Rihanet Jbayl</t>
  </si>
  <si>
    <t>Jeoddayel Jbayl</t>
  </si>
  <si>
    <t>Nahr Ibrahim</t>
  </si>
  <si>
    <t>Mounsef</t>
  </si>
  <si>
    <t>Berbara Jbayl</t>
  </si>
  <si>
    <t>kfar kidde</t>
  </si>
  <si>
    <t>Aalita</t>
  </si>
  <si>
    <t>Bchille Jbayl</t>
  </si>
  <si>
    <t>Zibdine Jbayl</t>
  </si>
  <si>
    <t>Brayj Jbayl</t>
  </si>
  <si>
    <t>Behdaydat</t>
  </si>
  <si>
    <t>Ramout</t>
  </si>
  <si>
    <t>Saqiet El-Khayt</t>
  </si>
  <si>
    <t>Kfar Qouas</t>
  </si>
  <si>
    <t>Fatre</t>
  </si>
  <si>
    <t>Kfoun</t>
  </si>
  <si>
    <t>Bintaael</t>
  </si>
  <si>
    <t>Beit Habbaq</t>
  </si>
  <si>
    <t>kafr</t>
  </si>
  <si>
    <t>jlisse</t>
  </si>
  <si>
    <t>mhammara bejje</t>
  </si>
  <si>
    <t>Ghalboun</t>
  </si>
  <si>
    <t>Chamate</t>
  </si>
  <si>
    <t>Hbaline</t>
  </si>
  <si>
    <t>Bmehrayn</t>
  </si>
  <si>
    <t>Hboub</t>
  </si>
  <si>
    <t>Hsarat</t>
  </si>
  <si>
    <t>Kfar Mashoun</t>
  </si>
  <si>
    <t>Aain Kfaa</t>
  </si>
  <si>
    <t>Ghofrine</t>
  </si>
  <si>
    <t>Maad</t>
  </si>
  <si>
    <t>Gharzouz</t>
  </si>
  <si>
    <t>Chikhane</t>
  </si>
  <si>
    <t>Chmout</t>
  </si>
  <si>
    <t>Bekhaaz</t>
  </si>
  <si>
    <t>Fghal</t>
  </si>
  <si>
    <t>Tripoli</t>
  </si>
  <si>
    <t>Koura</t>
  </si>
  <si>
    <t>Zgharta</t>
  </si>
  <si>
    <t>Aardat</t>
  </si>
  <si>
    <t>Kfardlaqous</t>
  </si>
  <si>
    <t>Rachaaine</t>
  </si>
  <si>
    <t>Qarah Bach</t>
  </si>
  <si>
    <t>Kfarhata Zgharta</t>
  </si>
  <si>
    <t>Arde</t>
  </si>
  <si>
    <t>Asnoun</t>
  </si>
  <si>
    <t>Mazraat Ajbeaa</t>
  </si>
  <si>
    <t>Mejdlaiya Zgharta</t>
  </si>
  <si>
    <t>Hariq Zgharta</t>
  </si>
  <si>
    <t>Aalma</t>
  </si>
  <si>
    <t>Mazraat Jnaid</t>
  </si>
  <si>
    <t>Deir Jdeide</t>
  </si>
  <si>
    <t>khaldiye</t>
  </si>
  <si>
    <t>Iaal</t>
  </si>
  <si>
    <t>Kfarhoura</t>
  </si>
  <si>
    <t>Kfarzaina</t>
  </si>
  <si>
    <t>Kfarchakhna</t>
  </si>
  <si>
    <t>Bsebaal</t>
  </si>
  <si>
    <t>Sakhra</t>
  </si>
  <si>
    <t>Houakir</t>
  </si>
  <si>
    <t>Kfaryachit</t>
  </si>
  <si>
    <t>Morh Kfarsghab</t>
  </si>
  <si>
    <t>Bchannine</t>
  </si>
  <si>
    <t>Bnechaai</t>
  </si>
  <si>
    <t>Aarjis</t>
  </si>
  <si>
    <t>Daraiya Zgharta</t>
  </si>
  <si>
    <t>Kfarfou</t>
  </si>
  <si>
    <t>Ras Kifa</t>
  </si>
  <si>
    <t>karm sadde</t>
  </si>
  <si>
    <t>Tallet Zgharta</t>
  </si>
  <si>
    <t>Sebaal Zgharta</t>
  </si>
  <si>
    <t>Danha</t>
  </si>
  <si>
    <t>Aachach</t>
  </si>
  <si>
    <t>Miriata</t>
  </si>
  <si>
    <t>Hailan</t>
  </si>
  <si>
    <t>Boussit</t>
  </si>
  <si>
    <t>Mzraat Kefraya</t>
  </si>
  <si>
    <t>Hraiqis 
Litige</t>
  </si>
  <si>
    <t>Batroun</t>
  </si>
  <si>
    <t>Rachana</t>
  </si>
  <si>
    <t>Thoum</t>
  </si>
  <si>
    <t>Kfar Aabida</t>
  </si>
  <si>
    <t>Koubba</t>
  </si>
  <si>
    <t>Selaata</t>
  </si>
  <si>
    <t>Heri</t>
  </si>
  <si>
    <t>Chikka</t>
  </si>
  <si>
    <t>Dahr Abi Yaghi</t>
  </si>
  <si>
    <t>Toula El-Batroun</t>
  </si>
  <si>
    <t>Daraya El-Batroun</t>
  </si>
  <si>
    <t>AAbdelli</t>
  </si>
  <si>
    <t>Jrabta El-Batroun</t>
  </si>
  <si>
    <t>Chibtine</t>
  </si>
  <si>
    <t>Deir Kfifane</t>
  </si>
  <si>
    <t>Sghar</t>
  </si>
  <si>
    <t>Deir Mar Youssef Jrabt</t>
  </si>
  <si>
    <t>Mrah Ez Ziyat</t>
  </si>
  <si>
    <t>Ghouma</t>
  </si>
  <si>
    <t>Kfifane</t>
  </si>
  <si>
    <t>Jrane El-Batroun</t>
  </si>
  <si>
    <t>Smar Jbayl</t>
  </si>
  <si>
    <t>Kfar Hatna</t>
  </si>
  <si>
    <t>Zane</t>
  </si>
  <si>
    <t>Ftahat El-Batroun</t>
  </si>
  <si>
    <t>Kour</t>
  </si>
  <si>
    <t>Basbina</t>
  </si>
  <si>
    <t>Aartiz</t>
  </si>
  <si>
    <t>Harbouna</t>
  </si>
  <si>
    <t>Mrah Chdid</t>
  </si>
  <si>
    <t>Kfarb Shlaimane</t>
  </si>
  <si>
    <t>Edde El-Batroun</t>
  </si>
  <si>
    <t>Sourat El-Batroun</t>
  </si>
  <si>
    <t>Bijdarfil</t>
  </si>
  <si>
    <t>Ijdabra</t>
  </si>
  <si>
    <t>Helta</t>
  </si>
  <si>
    <t>Aabrine</t>
  </si>
  <si>
    <t>Kfar Hay</t>
  </si>
  <si>
    <t>Jebla</t>
  </si>
  <si>
    <t>Rachkida</t>
  </si>
  <si>
    <t>Boqsmaiya</t>
  </si>
  <si>
    <t>Daael</t>
  </si>
  <si>
    <t>Kfar Khollos</t>
  </si>
  <si>
    <t>Qatnaaoun</t>
  </si>
  <si>
    <t>Ras Nahhach</t>
  </si>
  <si>
    <t>Ouajh El-Hajjar</t>
  </si>
  <si>
    <t>Hamat
Litige</t>
  </si>
  <si>
    <t>Halba</t>
  </si>
  <si>
    <t>Cheikh Mohammad</t>
  </si>
  <si>
    <t>nfisse</t>
  </si>
  <si>
    <t>Idbil</t>
  </si>
  <si>
    <t>Kroum El-Aarab</t>
  </si>
  <si>
    <t>Cheikh Taba 
Es-Sahl</t>
  </si>
  <si>
    <t>Cheikh Taba</t>
  </si>
  <si>
    <t>Jdidet Ej-Joumeh</t>
  </si>
  <si>
    <t>Zouarib</t>
  </si>
  <si>
    <t>Majdel Akkar Minyara</t>
  </si>
  <si>
    <t>Hakour</t>
  </si>
  <si>
    <t>Karm Aasfour</t>
  </si>
  <si>
    <t>Mazraat Beit Ghattas</t>
  </si>
  <si>
    <t>Qantarat Aakkar</t>
  </si>
  <si>
    <t>Machha</t>
  </si>
  <si>
    <t>Hayzouq</t>
  </si>
  <si>
    <t>Aarqa</t>
  </si>
  <si>
    <t>Souaisset Aakkar</t>
  </si>
  <si>
    <t>Ilat</t>
  </si>
  <si>
    <t>Bqerzla</t>
  </si>
  <si>
    <t>Deir Dalloum</t>
  </si>
  <si>
    <t>Zouk-El-Hosmieh</t>
  </si>
  <si>
    <t>Zouq El-Hbalsa</t>
  </si>
  <si>
    <t>Dahr Laissine</t>
  </si>
  <si>
    <t>Kfar Harra</t>
  </si>
  <si>
    <t>balde</t>
  </si>
  <si>
    <t>Zouq El-Hadara</t>
  </si>
  <si>
    <t>Zouq El-Moqachrine</t>
  </si>
  <si>
    <t>Jebrayel</t>
  </si>
  <si>
    <t>Mar Touma</t>
  </si>
  <si>
    <t>Hedd</t>
  </si>
  <si>
    <t>Tikrit</t>
  </si>
  <si>
    <t>Tallet Chattaha</t>
  </si>
  <si>
    <t>Beit Mellat</t>
  </si>
  <si>
    <t>Beino</t>
  </si>
  <si>
    <t>Aayoun Aakkar</t>
  </si>
  <si>
    <t>Qboula</t>
  </si>
  <si>
    <t>Chaqdouf</t>
  </si>
  <si>
    <t>Borj Aakkar</t>
  </si>
  <si>
    <t>Tall Aabbas El-Gharbi</t>
  </si>
  <si>
    <t>Tall Aabbas Ech-Charqi</t>
  </si>
  <si>
    <t>Koueikhat</t>
  </si>
  <si>
    <t>Khreibet Ej-Jindi</t>
  </si>
  <si>
    <t>Saadine</t>
  </si>
  <si>
    <t>Haouchab</t>
  </si>
  <si>
    <t>Hayssa</t>
  </si>
  <si>
    <t>Hokr Etti</t>
  </si>
  <si>
    <t>Chir mairine</t>
  </si>
  <si>
    <t>Darine</t>
  </si>
  <si>
    <t>sammouniye</t>
  </si>
  <si>
    <t>massaoudiye</t>
  </si>
  <si>
    <t>Tall Meaayan Tall Kiri</t>
  </si>
  <si>
    <t>Qaabrine</t>
  </si>
  <si>
    <t>Kfar Melki Aakkar</t>
  </si>
  <si>
    <t>tall bireh</t>
  </si>
  <si>
    <t>Tall Hmayra</t>
  </si>
  <si>
    <t>Hokr Jouret Srar</t>
  </si>
  <si>
    <t>Barcha</t>
  </si>
  <si>
    <t>Qleiaat Aakkar</t>
  </si>
  <si>
    <t>Kneisset Aakkar</t>
  </si>
  <si>
    <t>Tall Sebaal</t>
  </si>
  <si>
    <t>aabboudiye</t>
  </si>
  <si>
    <t>Mighraq Aakkar</t>
  </si>
  <si>
    <t>Hokr Ed-Dahri</t>
  </si>
  <si>
    <t>Marlaya</t>
  </si>
  <si>
    <t>Melhem</t>
  </si>
  <si>
    <t>Kharnoubet Aakkar</t>
  </si>
  <si>
    <t>Semmaqli</t>
  </si>
  <si>
    <t>Mqaiteaa</t>
  </si>
  <si>
    <t>Janine</t>
  </si>
  <si>
    <t>Aamaret Aakkar</t>
  </si>
  <si>
    <t>Cheikh Zennad</t>
  </si>
  <si>
    <t>Qoubber Chamra</t>
  </si>
  <si>
    <t>sammaqiye</t>
  </si>
  <si>
    <t>AAridet Cheikh Zennad</t>
  </si>
  <si>
    <t>Bebnine</t>
  </si>
  <si>
    <t>Mhammaret</t>
  </si>
  <si>
    <t>Rmoul</t>
  </si>
  <si>
    <t>Sayssouq</t>
  </si>
  <si>
    <t>Berqayel</t>
  </si>
  <si>
    <t>Bzal</t>
  </si>
  <si>
    <t>Kloud El-Bakia</t>
  </si>
  <si>
    <t>Dinbou</t>
  </si>
  <si>
    <t>Chane</t>
  </si>
  <si>
    <t>Houaich</t>
  </si>
  <si>
    <t>Sfaynet El-Qaitaa</t>
  </si>
  <si>
    <t>Qabaait</t>
  </si>
  <si>
    <t>Habchit</t>
  </si>
  <si>
    <t>Homeira</t>
  </si>
  <si>
    <t>Qardaf</t>
  </si>
  <si>
    <t>Jdeidet El-Qaitaa</t>
  </si>
  <si>
    <t>Aayoun El-Ghizlane</t>
  </si>
  <si>
    <t>Majdala</t>
  </si>
  <si>
    <t>rahbe</t>
  </si>
  <si>
    <t>Ouadi El-Jamous</t>
  </si>
  <si>
    <t>Beit El-Haouch</t>
  </si>
  <si>
    <t>Fraydes Aakkar</t>
  </si>
  <si>
    <t>Khirbet Daoud Aakkar</t>
  </si>
  <si>
    <t>daghle</t>
  </si>
  <si>
    <t>Aamriyet Aakkar</t>
  </si>
  <si>
    <t>Kafr</t>
  </si>
  <si>
    <t>Bsatine Aakkar</t>
  </si>
  <si>
    <t>Aain Ez-Zeit</t>
  </si>
  <si>
    <t>Kouachra</t>
  </si>
  <si>
    <t>Khirbet Char</t>
  </si>
  <si>
    <t>dibbabiye</t>
  </si>
  <si>
    <t>Berbara Aakkar</t>
  </si>
  <si>
    <t>Aain Tinta</t>
  </si>
  <si>
    <t>Baghdadi</t>
  </si>
  <si>
    <t>Deir Jannine</t>
  </si>
  <si>
    <t>douair aadouiye</t>
  </si>
  <si>
    <t>Noura Et-Tahta</t>
  </si>
  <si>
    <t>Sfinet Ed-Draib</t>
  </si>
  <si>
    <t>Aamaret El-Baykat</t>
  </si>
  <si>
    <t>Msalla</t>
  </si>
  <si>
    <t>Qachlaq</t>
  </si>
  <si>
    <t>Ouadi El-Haour</t>
  </si>
  <si>
    <t>Charbila</t>
  </si>
  <si>
    <t>Tleil</t>
  </si>
  <si>
    <t>mzeihme</t>
  </si>
  <si>
    <t>Haytla</t>
  </si>
  <si>
    <t>knisse</t>
  </si>
  <si>
    <t>Rihaniyet Aakkar</t>
  </si>
  <si>
    <t>Saidnaya</t>
  </si>
  <si>
    <t>Hmaiss Aakkar</t>
  </si>
  <si>
    <t>Srar</t>
  </si>
  <si>
    <t>El-Ghozaili</t>
  </si>
  <si>
    <t>El-Armeh
Beddaoui</t>
  </si>
  <si>
    <t>Deir Aammar</t>
  </si>
  <si>
    <t>bourj el yahoudieh</t>
  </si>
  <si>
    <t>Nabi Youcheaa</t>
  </si>
  <si>
    <t>Minie</t>
  </si>
  <si>
    <t>rihaniet-minieh</t>
  </si>
  <si>
    <t>Zouq Bhannine</t>
  </si>
  <si>
    <t>Btermaz</t>
  </si>
  <si>
    <t>Harf Es-Sayad</t>
  </si>
  <si>
    <t>Beit Zoud</t>
  </si>
  <si>
    <t>Mrah Es-Srayj</t>
  </si>
  <si>
    <t>Debaael</t>
  </si>
  <si>
    <t>Qarhaiya</t>
  </si>
  <si>
    <t>Aazqai</t>
  </si>
  <si>
    <t>Aasaymout</t>
  </si>
  <si>
    <t>Kfar Chellane</t>
  </si>
  <si>
    <t>Kfar Habou</t>
  </si>
  <si>
    <t>Deir Nbouh</t>
  </si>
  <si>
    <t>Merkebta</t>
  </si>
  <si>
    <t>Raouda-Aadoua</t>
  </si>
  <si>
    <t>Tourbol</t>
  </si>
  <si>
    <t>Bakhaaoun</t>
  </si>
  <si>
    <t>Kfar Falous</t>
  </si>
  <si>
    <t>A'ain El-Mir</t>
  </si>
  <si>
    <t>Mrah El-Hbasse</t>
  </si>
  <si>
    <t>Bayssour Jezzine</t>
  </si>
  <si>
    <t>haytoule</t>
  </si>
  <si>
    <t>Lebaa</t>
  </si>
  <si>
    <t>mharbiye</t>
  </si>
  <si>
    <t>Ouadi El-Laymoun</t>
  </si>
  <si>
    <t>Sfaray</t>
  </si>
  <si>
    <t>hassaniye</t>
  </si>
  <si>
    <t>Karkha</t>
  </si>
  <si>
    <t>Choualiq Jezzine</t>
  </si>
  <si>
    <t>Ouadi Baanqoudaine</t>
  </si>
  <si>
    <t>Mjaydel Jezzine</t>
  </si>
  <si>
    <t>Dahr Ed-Deir</t>
  </si>
  <si>
    <t>Jensnaya</t>
  </si>
  <si>
    <t>Rimat</t>
  </si>
  <si>
    <t>Kfar Jarra</t>
  </si>
  <si>
    <t>Anane</t>
  </si>
  <si>
    <t>baanoub</t>
  </si>
  <si>
    <t>Jernaya</t>
  </si>
  <si>
    <t>Saida</t>
  </si>
  <si>
    <t>Sour</t>
  </si>
  <si>
    <t>Nabatieh</t>
  </si>
  <si>
    <t>Bint Jbeil</t>
  </si>
  <si>
    <t>Marjaayoun</t>
  </si>
  <si>
    <t>Coastal</t>
  </si>
  <si>
    <t>Baalchmay</t>
  </si>
  <si>
    <t>Aain Mouaffaq</t>
  </si>
  <si>
    <t>Rouaysset El-Ballout</t>
  </si>
  <si>
    <t>Mzairaa Baabda</t>
  </si>
  <si>
    <t>El Halaliyeh haret hamze</t>
  </si>
  <si>
    <t>kahlounieh</t>
  </si>
  <si>
    <t>Qtale baabda</t>
  </si>
  <si>
    <t>deir mar youhanna</t>
  </si>
  <si>
    <t>Ras El-Href</t>
  </si>
  <si>
    <t>Deir Khouna</t>
  </si>
  <si>
    <t>El-Abadiyeh</t>
  </si>
  <si>
    <t>Qrayet Baabda</t>
  </si>
  <si>
    <t>Chmeisset Baabda</t>
  </si>
  <si>
    <t>Ras El Matn</t>
  </si>
  <si>
    <t>Qobbayaa</t>
  </si>
  <si>
    <t>Qordata</t>
  </si>
  <si>
    <t>El-Ksaibeh</t>
  </si>
  <si>
    <t>Deir El-harf</t>
  </si>
  <si>
    <t>Zandouqa</t>
  </si>
  <si>
    <t>Kneisset Baabda</t>
  </si>
  <si>
    <t>El-Erbaniyeh</t>
  </si>
  <si>
    <t>dlaybeh</t>
  </si>
  <si>
    <t>Salima Baabda</t>
  </si>
  <si>
    <t>Hasbaiya El-Matn</t>
  </si>
  <si>
    <t>Qalaat Baabda</t>
  </si>
  <si>
    <t>chbaniyeh</t>
  </si>
  <si>
    <t>Khreibet Baabda</t>
  </si>
  <si>
    <t>Bmaryam</t>
  </si>
  <si>
    <t>Btekhnay</t>
  </si>
  <si>
    <t>Btibyat</t>
  </si>
  <si>
    <t>Qornayel</t>
  </si>
  <si>
    <t>Jouar El-Haouz</t>
  </si>
  <si>
    <t>Bzebdine</t>
  </si>
  <si>
    <t>Arsoun</t>
  </si>
  <si>
    <t>Jouret Arsoun 
Bikfaya</t>
  </si>
  <si>
    <t>Mhaidset Matn</t>
  </si>
  <si>
    <t>Ouadi Chahine</t>
  </si>
  <si>
    <t>Aain El-Qach</t>
  </si>
  <si>
    <t>Mar Boutros Karm</t>
  </si>
  <si>
    <t>Bhersaf</t>
  </si>
  <si>
    <t>mayassa</t>
  </si>
  <si>
    <t>ain el kharroubeh</t>
  </si>
  <si>
    <t>Himlaya</t>
  </si>
  <si>
    <t>aain Aalaq</t>
  </si>
  <si>
    <t>aatchaneh</t>
  </si>
  <si>
    <t>Aain Et-Teffaha</t>
  </si>
  <si>
    <t>Sfeilet Bikfaya</t>
  </si>
  <si>
    <t>Abou Mizane</t>
  </si>
  <si>
    <t>Deir Chamra</t>
  </si>
  <si>
    <t>Jouar El-Matn</t>
  </si>
  <si>
    <t>Chrine</t>
  </si>
  <si>
    <t>Broummana El-Matn</t>
  </si>
  <si>
    <t>Masqa</t>
  </si>
  <si>
    <t>Aayoun El-Matn</t>
  </si>
  <si>
    <t>Mar Chaya et Mzakki</t>
  </si>
  <si>
    <t>Baabdat</t>
  </si>
  <si>
    <t>Dahr Es-Souane El-Matn</t>
  </si>
  <si>
    <t>Qannebet</t>
  </si>
  <si>
    <t>Salima</t>
  </si>
  <si>
    <t>Bsifrine</t>
  </si>
  <si>
    <t>aain ezzeitouneh</t>
  </si>
  <si>
    <t>Khillet El-Mtain</t>
  </si>
  <si>
    <t>Bnabil</t>
  </si>
  <si>
    <t>Aain es-Sofsaf El-Matn</t>
  </si>
  <si>
    <t>Ouata El-Mrouj</t>
  </si>
  <si>
    <t>Mrouj</t>
  </si>
  <si>
    <t>Marjaba</t>
  </si>
  <si>
    <t>Aain Es-Sindiane</t>
  </si>
  <si>
    <t>Zaraaoun</t>
  </si>
  <si>
    <t>Qaaqour</t>
  </si>
  <si>
    <t>Khinchara</t>
  </si>
  <si>
    <t>Choueir</t>
  </si>
  <si>
    <t>Btegh...
Daraiya Ech-Chouf</t>
  </si>
  <si>
    <t>Aanout</t>
  </si>
  <si>
    <t>mtallet ech chouf</t>
  </si>
  <si>
    <t>bzina</t>
  </si>
  <si>
    <t>Mazraat Es-Dahr</t>
  </si>
  <si>
    <t>Khirbet Bisri</t>
  </si>
  <si>
    <t>El-Jleiliyeh</t>
  </si>
  <si>
    <t>Zaarouriyeh</t>
  </si>
  <si>
    <t>Bsaba Ech-Chouf</t>
  </si>
  <si>
    <t>Beit Ed-Dine</t>
  </si>
  <si>
    <t>Deir El-Qamar</t>
  </si>
  <si>
    <t>Kfar Hamal</t>
  </si>
  <si>
    <t>El-Samkanieh</t>
  </si>
  <si>
    <t>Kfar Qatra</t>
  </si>
  <si>
    <t>Maasser Beit Ed-Dine</t>
  </si>
  <si>
    <t>Bchtfine</t>
  </si>
  <si>
    <t>Kneisset Ech-Chouf</t>
  </si>
  <si>
    <t>Aammiq Ech-Chouf</t>
  </si>
  <si>
    <t>deir koucheh</t>
  </si>
  <si>
    <t>Mazraat Ed-Douair</t>
  </si>
  <si>
    <t>Ouadi Es-Sitt</t>
  </si>
  <si>
    <t>Majdel El-Meouch</t>
  </si>
  <si>
    <t>Faouarat Jaafar</t>
  </si>
  <si>
    <t>Biret Ech-Chouf</t>
  </si>
  <si>
    <t>Chourit</t>
  </si>
  <si>
    <t>Kfar hay</t>
  </si>
  <si>
    <t>Kfar Niss</t>
  </si>
  <si>
    <t>Brih</t>
  </si>
  <si>
    <t>El-Werhaniyeh</t>
  </si>
  <si>
    <t>Fraudis Ech-Chouf</t>
  </si>
  <si>
    <t>Aain Zhalta</t>
  </si>
  <si>
    <t>Baaqline</t>
  </si>
  <si>
    <t>Aainbal</t>
  </si>
  <si>
    <t>Aathrine</t>
  </si>
  <si>
    <t>gharifeh Hasrout</t>
  </si>
  <si>
    <t>Mou...
Aaley</t>
  </si>
  <si>
    <t>El-Kamatiyeh</t>
  </si>
  <si>
    <t>aain erroumaneh aaley</t>
  </si>
  <si>
    <t>Bmakine</t>
  </si>
  <si>
    <t>Bkhichtay</t>
  </si>
  <si>
    <t>Ghaboune</t>
  </si>
  <si>
    <t>aain el jdideh aaley</t>
  </si>
  <si>
    <t>Behouara</t>
  </si>
  <si>
    <t>Souq El-Gharb</t>
  </si>
  <si>
    <t>Bteezanieh</t>
  </si>
  <si>
    <t>El-Rejmeh</t>
  </si>
  <si>
    <t>Keyfoun</t>
  </si>
  <si>
    <t>Chimlane</t>
  </si>
  <si>
    <t>Kfar Aamay</t>
  </si>
  <si>
    <t>Bayssour Aaley</t>
  </si>
  <si>
    <t>Douair El-Roummane</t>
  </si>
  <si>
    <t>Rouayssat En-Naamane</t>
  </si>
  <si>
    <t>Mejdlaiya</t>
  </si>
  <si>
    <t>Aaynab</t>
  </si>
  <si>
    <t>Chartoun</t>
  </si>
  <si>
    <t>bou zrideh</t>
  </si>
  <si>
    <t>Dfoun</t>
  </si>
  <si>
    <t>Richmaiya</t>
  </si>
  <si>
    <t>Aain Traz</t>
  </si>
  <si>
    <t>Selfaya</t>
  </si>
  <si>
    <t>Rimhala</t>
  </si>
  <si>
    <t>Binnay</t>
  </si>
  <si>
    <t>Aain Ksour</t>
  </si>
  <si>
    <t>Jisr El Qadi</t>
  </si>
  <si>
    <t>Bhamdoun El-Mhatta</t>
  </si>
  <si>
    <t>Bhamdoun Ed-Dayaa</t>
  </si>
  <si>
    <t>Chanay</t>
  </si>
  <si>
    <t>Btalloun</t>
  </si>
  <si>
    <t>Majdel Baana</t>
  </si>
  <si>
    <t>Saoufar</t>
  </si>
  <si>
    <t>Aain El Halazoun</t>
  </si>
  <si>
    <t>Bedghan Oua Ouadi Bedg Bedghan Oua Ouadi Bedg</t>
  </si>
  <si>
    <t>Homs Oua Hama</t>
  </si>
  <si>
    <t>Aajaltoun</t>
  </si>
  <si>
    <t>Daraiya Kesrouane</t>
  </si>
  <si>
    <t>Jdaidet Ghazir</t>
  </si>
  <si>
    <t>Ghosta</t>
  </si>
  <si>
    <t>Maarab</t>
  </si>
  <si>
    <t>Dlebta</t>
  </si>
  <si>
    <t>Aaramoun Kesrouane</t>
  </si>
  <si>
    <t>Kfour Kesrouane</t>
  </si>
  <si>
    <t>Harharaya</t>
  </si>
  <si>
    <t>Bzoummar</t>
  </si>
  <si>
    <t>souhoum el ghineh</t>
  </si>
  <si>
    <t>aain abeaal</t>
  </si>
  <si>
    <t>Hsayn</t>
  </si>
  <si>
    <t>Hayata</t>
  </si>
  <si>
    <t>Chahtoul</t>
  </si>
  <si>
    <t>zaaitre</t>
  </si>
  <si>
    <t>Jouret E-Tourmos</t>
  </si>
  <si>
    <t>Jouret Mhad</t>
  </si>
  <si>
    <t>Aazra ouel Aazr</t>
  </si>
  <si>
    <t>jaayel ghbaleh</t>
  </si>
  <si>
    <t>mashhat</t>
  </si>
  <si>
    <t>Jouret Bedrane</t>
  </si>
  <si>
    <t>El-Mradiyeh</t>
  </si>
  <si>
    <t>Nahr Ed-Dahab</t>
  </si>
  <si>
    <t>yahchouch</t>
  </si>
  <si>
    <t>Eghbeh</t>
  </si>
  <si>
    <t>Rayfoun</t>
  </si>
  <si>
    <t>Qleiaat Kesrouane</t>
  </si>
  <si>
    <t>Mazraat Mrah El-Mir</t>
  </si>
  <si>
    <t>Aachqout</t>
  </si>
  <si>
    <t>Faytroun</t>
  </si>
  <si>
    <t>Beqaata Aachqout</t>
  </si>
  <si>
    <t>Raachine</t>
  </si>
  <si>
    <t>Kfar Dibiane</t>
  </si>
  <si>
    <t>Beqaata Kanaan</t>
  </si>
  <si>
    <t>Kfar Tay Kesrouane</t>
  </si>
  <si>
    <t>Kfar Tay Kesrouane...
Ehmej</t>
  </si>
  <si>
    <t>Almate El-Chemaliat</t>
  </si>
  <si>
    <t>Mazraat El-Maaden</t>
  </si>
  <si>
    <t>Almate El-Jenoubiat</t>
  </si>
  <si>
    <t>Tourzaiya</t>
  </si>
  <si>
    <t>Ferhet</t>
  </si>
  <si>
    <t>Michmich Jbayl</t>
  </si>
  <si>
    <t>Souanet Jbayl</t>
  </si>
  <si>
    <t>aain el delbeh jbeil</t>
  </si>
  <si>
    <t>Frat</t>
  </si>
  <si>
    <t>Kfar Baal</t>
  </si>
  <si>
    <t>Hjoula</t>
  </si>
  <si>
    <t>Aain Jrain</t>
  </si>
  <si>
    <t>Hsoun</t>
  </si>
  <si>
    <t>Mechane</t>
  </si>
  <si>
    <t>Lehfed</t>
  </si>
  <si>
    <t>Habil</t>
  </si>
  <si>
    <t>Jouret El-Qattine</t>
  </si>
  <si>
    <t>Birket Hjoula</t>
  </si>
  <si>
    <t>Adonis Jbayl</t>
  </si>
  <si>
    <t>Ras Osta</t>
  </si>
  <si>
    <t>Bichtlida</t>
  </si>
  <si>
    <t>Haqel</t>
  </si>
  <si>
    <t>Kharbet Jbayl</t>
  </si>
  <si>
    <t>Qottara Jbayl</t>
  </si>
  <si>
    <t>Sebrine</t>
  </si>
  <si>
    <t>Aabaydat</t>
  </si>
  <si>
    <t>Mayfouq</t>
  </si>
  <si>
    <t>Bayzoun</t>
  </si>
  <si>
    <t>Qartaba</t>
  </si>
  <si>
    <t>janneh</t>
  </si>
  <si>
    <t>Lassa</t>
  </si>
  <si>
    <t>Qorqraiya</t>
  </si>
  <si>
    <t>Boulhos</t>
  </si>
  <si>
    <t>Qahmez</t>
  </si>
  <si>
    <t>Saqi Richmaya</t>
  </si>
  <si>
    <t>Jaj</t>
  </si>
  <si>
    <t>Tartij 
Beslouqit</t>
  </si>
  <si>
    <t>Aintourine</t>
  </si>
  <si>
    <t>Aarbet Qozhaiya</t>
  </si>
  <si>
    <t>Toula Zgharta</t>
  </si>
  <si>
    <t>Mazraat Et-Teffah</t>
  </si>
  <si>
    <t>Bhairet Toula</t>
  </si>
  <si>
    <t>Ayto</t>
  </si>
  <si>
    <t>Miziara</t>
  </si>
  <si>
    <t>Seraal</t>
  </si>
  <si>
    <t>Ijbaa 
Masrah</t>
  </si>
  <si>
    <t>Douq</t>
  </si>
  <si>
    <t>Mar Mama</t>
  </si>
  <si>
    <t>Mehmarch</t>
  </si>
  <si>
    <t>Aalali</t>
  </si>
  <si>
    <t>Racha</t>
  </si>
  <si>
    <t>Mrah El-Hajj</t>
  </si>
  <si>
    <t>Assia</t>
  </si>
  <si>
    <t>Nahla</t>
  </si>
  <si>
    <t>Douma</t>
  </si>
  <si>
    <t>Bcheaali</t>
  </si>
  <si>
    <t>Beit Chlala</t>
  </si>
  <si>
    <t>Deir Mar Youhanna</t>
  </si>
  <si>
    <t>Bechtoudar</t>
  </si>
  <si>
    <t>Kfar Hilda</t>
  </si>
  <si>
    <t>Kfour El-Aarbi</t>
  </si>
  <si>
    <t>Ram El-Batroun</t>
  </si>
  <si>
    <t>Hadtoun</t>
  </si>
  <si>
    <t>Tannourine Et-Tahta</t>
  </si>
  <si>
    <t>Hardine</t>
  </si>
  <si>
    <t>Beit Kassab</t>
  </si>
  <si>
    <t>Deir Billa</t>
  </si>
  <si>
    <t>Niha El-Batroun 
Daouret Aakkar</t>
  </si>
  <si>
    <t>Aaiyat</t>
  </si>
  <si>
    <t>Aain Yaaqoub</t>
  </si>
  <si>
    <t>Bezbina</t>
  </si>
  <si>
    <t>Aakkar El-Aatiqa</t>
  </si>
  <si>
    <t>Beit Younes</t>
  </si>
  <si>
    <t>Sadaqa Hrar</t>
  </si>
  <si>
    <t>Khreibet Aakkar</t>
  </si>
  <si>
    <t>Qraiyat</t>
  </si>
  <si>
    <t>Beit Ayoub</t>
  </si>
  <si>
    <t>Michmich Aakkar</t>
  </si>
  <si>
    <t>Qornet Aakkar</t>
  </si>
  <si>
    <t>Fnaydeq</t>
  </si>
  <si>
    <t>Tshea</t>
  </si>
  <si>
    <t>Menneaa</t>
  </si>
  <si>
    <t>Cheikhlar</t>
  </si>
  <si>
    <t>Rmah</t>
  </si>
  <si>
    <t>Kfar Noun</t>
  </si>
  <si>
    <t>bardeh</t>
  </si>
  <si>
    <t>beit jaalouk</t>
  </si>
  <si>
    <t>Khirbet Er Remmane</t>
  </si>
  <si>
    <t>Sindianet Zeidane</t>
  </si>
  <si>
    <t>Mounjez</t>
  </si>
  <si>
    <t>Qsair Aakkar</t>
  </si>
  <si>
    <t>Biret Aakkar</t>
  </si>
  <si>
    <t>Aaouaainat Aakkar</t>
  </si>
  <si>
    <t>Khalsa</t>
  </si>
  <si>
    <t>Machta Hammoud</t>
  </si>
  <si>
    <t>Mazraet-El-Nahrieh</t>
  </si>
  <si>
    <t>Qbaiyat Aakkar</t>
  </si>
  <si>
    <t>Aandqet</t>
  </si>
  <si>
    <t>Dayret Nahr El-Kabir</t>
  </si>
  <si>
    <t>Aamayer</t>
  </si>
  <si>
    <t>Hnaider</t>
  </si>
  <si>
    <t>Kneisset Hnaider</t>
  </si>
  <si>
    <t>Mazareaa Jabal Akroum</t>
  </si>
  <si>
    <t>Qarha Aakkar 
Qnayouer</t>
  </si>
  <si>
    <t>Billa</t>
  </si>
  <si>
    <t>Aabdine</t>
  </si>
  <si>
    <t>Tourza</t>
  </si>
  <si>
    <t>Qnat</t>
  </si>
  <si>
    <t>Mazraat Bani Saab</t>
  </si>
  <si>
    <t>Berhalioun</t>
  </si>
  <si>
    <t>Ouadi Qannoubine</t>
  </si>
  <si>
    <t>Mazraat Aassaf</t>
  </si>
  <si>
    <t>Blaouza</t>
  </si>
  <si>
    <t>Moghr El-Ahoual</t>
  </si>
  <si>
    <t>Metrit</t>
  </si>
  <si>
    <t>Beit Menzer 
Sir</t>
  </si>
  <si>
    <t>Aassoun</t>
  </si>
  <si>
    <t>Mazraat Ketrane</t>
  </si>
  <si>
    <t>qattine-md</t>
  </si>
  <si>
    <t>Bqarsouna</t>
  </si>
  <si>
    <t>El-Hazmieh</t>
  </si>
  <si>
    <t>tarane</t>
  </si>
  <si>
    <t>Mimrine</t>
  </si>
  <si>
    <t>haql el aazimeh</t>
  </si>
  <si>
    <t>Beit El-Faqs</t>
  </si>
  <si>
    <t>Mrah Es-Sfire</t>
  </si>
  <si>
    <t>aain ettineh-md</t>
  </si>
  <si>
    <t>Kharnoub</t>
  </si>
  <si>
    <t>sfireh</t>
  </si>
  <si>
    <t>Qarsaita</t>
  </si>
  <si>
    <t>Izal</t>
  </si>
  <si>
    <t>Qemmamine</t>
  </si>
  <si>
    <t>Karm El-Mohr</t>
  </si>
  <si>
    <t>Qraine</t>
  </si>
  <si>
    <t>Hawara</t>
  </si>
  <si>
    <t>Beit Haouik</t>
  </si>
  <si>
    <t>Jayroun</t>
  </si>
  <si>
    <t>Aaymar</t>
  </si>
  <si>
    <t>Zaghartaghrine</t>
  </si>
  <si>
    <t>Behouaita</t>
  </si>
  <si>
    <t>Kahf El-Malloul</t>
  </si>
  <si>
    <t>Jarjour</t>
  </si>
  <si>
    <t>Bechehhara</t>
  </si>
  <si>
    <t>Qarne</t>
  </si>
  <si>
    <t>Mazraat El-Kreme</t>
  </si>
  <si>
    <t>Kfar Bibnine 
Jezzine</t>
  </si>
  <si>
    <t>Wadi Jezzine</t>
  </si>
  <si>
    <t>Qabaa Jezzine</t>
  </si>
  <si>
    <t>qaytouleh</t>
  </si>
  <si>
    <t>mrah bou chdid</t>
  </si>
  <si>
    <t>tayoun</t>
  </si>
  <si>
    <t>Bkassine</t>
  </si>
  <si>
    <t>homsiyeh</t>
  </si>
  <si>
    <t>Aaray</t>
  </si>
  <si>
    <t>Sabbah</t>
  </si>
  <si>
    <t>Haytoura</t>
  </si>
  <si>
    <t>El-Ghabbatieh</t>
  </si>
  <si>
    <t>Benouati Jezzine</t>
  </si>
  <si>
    <t>Maknounet Jezzine</t>
  </si>
  <si>
    <t>Btedine El-Leqch</t>
  </si>
  <si>
    <t>Roummanet</t>
  </si>
  <si>
    <t>machmoucheh</t>
  </si>
  <si>
    <t>Midane Jezzine</t>
  </si>
  <si>
    <t>Jabal Toura</t>
  </si>
  <si>
    <t>kfar houne</t>
  </si>
  <si>
    <t>mazrat btediniye</t>
  </si>
  <si>
    <t>mza</t>
  </si>
  <si>
    <t>Harf Jezzine</t>
  </si>
  <si>
    <t>Baba</t>
  </si>
  <si>
    <t>Zhilta</t>
  </si>
  <si>
    <t>Bhannine</t>
  </si>
  <si>
    <t>Aazour</t>
  </si>
  <si>
    <t>Taaid</t>
  </si>
  <si>
    <t>Bisri</t>
  </si>
  <si>
    <t>Mazraat Er-Rouhbane</t>
  </si>
  <si>
    <t>Saydoun</t>
  </si>
  <si>
    <t>Roum</t>
  </si>
  <si>
    <t>Hidab</t>
  </si>
  <si>
    <t>Deir El Qattine</t>
  </si>
  <si>
    <t>Sanaya</t>
  </si>
  <si>
    <t>Mazraat El-Mathane</t>
  </si>
  <si>
    <t>Srayri</t>
  </si>
  <si>
    <t>Aaramta</t>
  </si>
  <si>
    <t>Mlikh</t>
  </si>
  <si>
    <t>Rihane Jezzine</t>
  </si>
  <si>
    <t>Mazraat</t>
  </si>
  <si>
    <t>Qatrani</t>
  </si>
  <si>
    <t>Louayzet Jezzine...
Hasbaiya</t>
  </si>
  <si>
    <t>Abou Qamha</t>
  </si>
  <si>
    <t>Aain Jarfa</t>
  </si>
  <si>
    <t>Fardis Hasbaiya</t>
  </si>
  <si>
    <t>Rachaiya El-Foukhar</t>
  </si>
  <si>
    <t>Kfar Hamam</t>
  </si>
  <si>
    <t>hebbarieh</t>
  </si>
  <si>
    <t>Chouaya Hasbaiya</t>
  </si>
  <si>
    <t>Aain Qinia</t>
  </si>
  <si>
    <t>Meimes</t>
  </si>
  <si>
    <t>Chebaa</t>
  </si>
  <si>
    <t>marj ezzouhour (hawsh qinnabe)</t>
  </si>
  <si>
    <t>Kaoukaba Hasbaiya</t>
  </si>
  <si>
    <t>Salaiyeb</t>
  </si>
  <si>
    <t>Bourghos</t>
  </si>
  <si>
    <t>Meri</t>
  </si>
  <si>
    <t>Kfar Chouba</t>
  </si>
  <si>
    <t>Khalouet Hasbaiya</t>
  </si>
  <si>
    <t>Kfayr Ez-Zait</t>
  </si>
  <si>
    <t>majidieh</t>
  </si>
  <si>
    <t>khirbet doueir hasbayya</t>
  </si>
  <si>
    <t>dellafeh</t>
  </si>
  <si>
    <t>Khreibet Hasbaiya</t>
  </si>
  <si>
    <t>Western Mid-Mountain</t>
  </si>
  <si>
    <t>Baalbek</t>
  </si>
  <si>
    <t>Aain Bourday</t>
  </si>
  <si>
    <t>Douris</t>
  </si>
  <si>
    <t>Iaat</t>
  </si>
  <si>
    <t>Aadous</t>
  </si>
  <si>
    <t>Haouche El-Tal Safyat</t>
  </si>
  <si>
    <t>Taibet Baalbek</t>
  </si>
  <si>
    <t>Majdaloun</t>
  </si>
  <si>
    <t>Haouche Barada</t>
  </si>
  <si>
    <t>maqneh</t>
  </si>
  <si>
    <t>haouch El-Dehab</t>
  </si>
  <si>
    <t>saaideh</t>
  </si>
  <si>
    <t>Jebaa</t>
  </si>
  <si>
    <t>Kfar Dane</t>
  </si>
  <si>
    <t>Hadath Baalbek</t>
  </si>
  <si>
    <t>Ras Baalbek Es-Sahel</t>
  </si>
  <si>
    <t>Fekehe</t>
  </si>
  <si>
    <t>Aain Baalbek</t>
  </si>
  <si>
    <t>Bajjaje</t>
  </si>
  <si>
    <t>Nabi Osmane</t>
  </si>
  <si>
    <t>Ras Baalbek Ech-Charqi</t>
  </si>
  <si>
    <t>Al-Labouat</t>
  </si>
  <si>
    <t>Zabboud</t>
  </si>
  <si>
    <t>Qaa Baalbek</t>
  </si>
  <si>
    <t>Deir Mar Maroun Baalbek</t>
  </si>
  <si>
    <t>Moqraq</t>
  </si>
  <si>
    <t>Qaa Wadi El-Khanzir</t>
  </si>
  <si>
    <t>Qaa Baayoun</t>
  </si>
  <si>
    <t>Sbouba</t>
  </si>
  <si>
    <t>Al-Qa Jouar Mekie</t>
  </si>
  <si>
    <t>Chaat</t>
  </si>
  <si>
    <t>Qarha Baalbek</t>
  </si>
  <si>
    <t>Ram Baalbek</t>
  </si>
  <si>
    <t>Youmine</t>
  </si>
  <si>
    <t>Deir El-Ahmar</t>
  </si>
  <si>
    <t>Kneisset Baalbek</t>
  </si>
  <si>
    <t>Bechouat</t>
  </si>
  <si>
    <t>Riha</t>
  </si>
  <si>
    <t>Dar El-Ouassaa</t>
  </si>
  <si>
    <t>Btedaai</t>
  </si>
  <si>
    <t>Bednayel Baalbak</t>
  </si>
  <si>
    <t>Qsarnaba</t>
  </si>
  <si>
    <t>Temnine El-Faouqa</t>
  </si>
  <si>
    <t>Beit Chama</t>
  </si>
  <si>
    <t>Haouch Er-Rafqa</t>
  </si>
  <si>
    <t>Misraya</t>
  </si>
  <si>
    <t>Slouqi</t>
  </si>
  <si>
    <t>Temnine Et-Tahta</t>
  </si>
  <si>
    <t>Kfar Dabach</t>
  </si>
  <si>
    <t>Chmistar</t>
  </si>
  <si>
    <t>Haouch En-Nabi Chite</t>
  </si>
  <si>
    <t>Haouch Snaid</t>
  </si>
  <si>
    <t>Taraiya</t>
  </si>
  <si>
    <t>Serraaine Et-Tahta</t>
  </si>
  <si>
    <t>Talia</t>
  </si>
  <si>
    <t>Hizzine</t>
  </si>
  <si>
    <t>Khodr Baalbek</t>
  </si>
  <si>
    <t>Nabi Chit</t>
  </si>
  <si>
    <t>Jenta</t>
  </si>
  <si>
    <t>Kharayeb El-Hermel</t>
  </si>
  <si>
    <t>Yahfoufa</t>
  </si>
  <si>
    <t>Haour Taala</t>
  </si>
  <si>
    <t>Brital</t>
  </si>
  <si>
    <t>Khreibet Baalbek</t>
  </si>
  <si>
    <t>Bouday</t>
  </si>
  <si>
    <t>Chlifa 
Hermel</t>
  </si>
  <si>
    <t>Ras Baalbek Wadi Faara 
Rachaiya el wadi</t>
  </si>
  <si>
    <t>Aaqabet Rachaya</t>
  </si>
  <si>
    <t>Bakkifac Rachaya</t>
  </si>
  <si>
    <t>Dahr El-Ahmar</t>
  </si>
  <si>
    <t>Beit Lahia</t>
  </si>
  <si>
    <t>Tannoura</t>
  </si>
  <si>
    <t>Kfar Denis</t>
  </si>
  <si>
    <t>mhaydseh rachaya</t>
  </si>
  <si>
    <t>Kaoukaba Bou Arab</t>
  </si>
  <si>
    <t>Aain Rouha</t>
  </si>
  <si>
    <t>Khirbet Rouha</t>
  </si>
  <si>
    <t>Kfar Lichki</t>
  </si>
  <si>
    <t>Rafid Rachaiya</t>
  </si>
  <si>
    <t>hawsh qinnabe</t>
  </si>
  <si>
    <t>mazraat jaafar</t>
  </si>
  <si>
    <t>Biret Rachaiya</t>
  </si>
  <si>
    <t>Aain Aarab Rachaiya</t>
  </si>
  <si>
    <t>Aain Aata</t>
  </si>
  <si>
    <t>Majdel Balhis</t>
  </si>
  <si>
    <t>Mdoukha</t>
  </si>
  <si>
    <t>Yanta</t>
  </si>
  <si>
    <t>Aayta El-Foukhar Nabi Safa</t>
  </si>
  <si>
    <t>Inland</t>
  </si>
  <si>
    <t>Zahle</t>
  </si>
  <si>
    <t>West Beqaa</t>
  </si>
  <si>
    <t>Hammana</t>
  </si>
  <si>
    <t>Khalouat Baabda</t>
  </si>
  <si>
    <t>Falougha</t>
  </si>
  <si>
    <t>Kfar Selouane</t>
  </si>
  <si>
    <t>Tarchich 
Mtain</t>
  </si>
  <si>
    <t>Mchikha</t>
  </si>
  <si>
    <t>Aintoura El-Matn</t>
  </si>
  <si>
    <t>Majdel tarchich</t>
  </si>
  <si>
    <t>Baskinta</t>
  </si>
  <si>
    <t>Kfar Tay El-Matn 
Aain Dara</t>
  </si>
  <si>
    <t>Bmahray 
Hrajel</t>
  </si>
  <si>
    <t>Faraya</t>
  </si>
  <si>
    <t>Mchaa Kfar Dibiane</t>
  </si>
  <si>
    <t>Mchaa Faraya</t>
  </si>
  <si>
    <t>Mchaa El Ftouh 
Mar Sarkis</t>
  </si>
  <si>
    <t>aain el ghouaybe</t>
  </si>
  <si>
    <t>Mazraat Es Siyad</t>
  </si>
  <si>
    <t>Hdeine</t>
  </si>
  <si>
    <t>Seraaiita</t>
  </si>
  <si>
    <t>Ghabat</t>
  </si>
  <si>
    <t>mghayre jbayl</t>
  </si>
  <si>
    <t>Yanouh Jbayl</t>
  </si>
  <si>
    <t>Majdel El-Aqoura</t>
  </si>
  <si>
    <t>Laqlouq</t>
  </si>
  <si>
    <t>Afqa Jbayl</t>
  </si>
  <si>
    <t>Aaqoura</t>
  </si>
  <si>
    <t>Aarab El-Lahib</t>
  </si>
  <si>
    <t>Hema Mar Maroun Aannaya</t>
  </si>
  <si>
    <t>Hema Er-Rehban</t>
  </si>
  <si>
    <t>Aarasta 
Ehden</t>
  </si>
  <si>
    <t>Kfarsghab 
Chatine</t>
  </si>
  <si>
    <t>Ouata Houb</t>
  </si>
  <si>
    <t>Tannourine El-Faouqa 
mchaa ej jibbeh</t>
  </si>
  <si>
    <t>bcharre</t>
  </si>
  <si>
    <t>hadath ej jebbeh</t>
  </si>
  <si>
    <t>Bane</t>
  </si>
  <si>
    <t>Breissat</t>
  </si>
  <si>
    <t>Dimane</t>
  </si>
  <si>
    <t>Hasroun</t>
  </si>
  <si>
    <t>Hadchit</t>
  </si>
  <si>
    <t>Bazaaoun</t>
  </si>
  <si>
    <t>Bqerqacha</t>
  </si>
  <si>
    <t>Bqaa Kafra 
Bqaa Sefrine</t>
  </si>
  <si>
    <t>Bechnnata</t>
  </si>
  <si>
    <t>Mrebbine 
Aamchki</t>
  </si>
  <si>
    <t>nahleh baalbek</t>
  </si>
  <si>
    <t>Aain Es-Siyaa Chadoura</t>
  </si>
  <si>
    <t>Aarsal</t>
  </si>
  <si>
    <t>Halbata</t>
  </si>
  <si>
    <t>Harabta</t>
  </si>
  <si>
    <t>Nabha Ed-Damdoum</t>
  </si>
  <si>
    <t>Barqa</t>
  </si>
  <si>
    <t>Aaynata Baalbek</t>
  </si>
  <si>
    <t>yammoune</t>
  </si>
  <si>
    <t>Mazraat beit Mchaik</t>
  </si>
  <si>
    <t>Maaraboun</t>
  </si>
  <si>
    <t>Ham</t>
  </si>
  <si>
    <t>Aain El-Barnaya</t>
  </si>
  <si>
    <t>chaaibe</t>
  </si>
  <si>
    <t>Nabi Chbay</t>
  </si>
  <si>
    <t>Aain Ej-Jaouz Baalbek</t>
  </si>
  <si>
    <t>Tfail</t>
  </si>
  <si>
    <t>Ouadi El-Aaoss 
mchaa marjhine</t>
  </si>
  <si>
    <t>saaidiy</t>
  </si>
  <si>
    <t>Zighrine</t>
  </si>
  <si>
    <t>Charbine El-Hermel</t>
  </si>
  <si>
    <t>Ras Baalbek El Gharbi</t>
  </si>
  <si>
    <t>Ouadi Faara</t>
  </si>
  <si>
    <t>Hermel Jbab</t>
  </si>
  <si>
    <t>Maaysra El-Hermel 
Rachaiya el wadi</t>
  </si>
  <si>
    <t>Aayha</t>
  </si>
  <si>
    <t>Kfar Qouq</t>
  </si>
  <si>
    <t>Bakka</t>
  </si>
  <si>
    <t>Deir El-Aachayer</t>
  </si>
  <si>
    <t>Selsata</t>
  </si>
  <si>
    <t>Helouet Rachaiya</t>
  </si>
  <si>
    <t>High Mountain</t>
  </si>
  <si>
    <t>January</t>
  </si>
  <si>
    <t>February</t>
  </si>
  <si>
    <t>March</t>
  </si>
  <si>
    <t>April</t>
  </si>
  <si>
    <t>May</t>
  </si>
  <si>
    <t>June</t>
  </si>
  <si>
    <t>July</t>
  </si>
  <si>
    <t>August</t>
  </si>
  <si>
    <t>September</t>
  </si>
  <si>
    <t>October</t>
  </si>
  <si>
    <t>November</t>
  </si>
  <si>
    <t>December</t>
  </si>
  <si>
    <t xml:space="preserve">Daily Global Horizontal Irradiation Data in kWh/m2 (LCEC)
</t>
  </si>
  <si>
    <t xml:space="preserve">Monthly Global Horizontal Irradiation Data in kWh/m2 (LCEC)
</t>
  </si>
  <si>
    <t>Monthly Global Irradiation Data in kWh/m2 at 30° Tilt (LCEC/PVSYST)</t>
  </si>
  <si>
    <t>Yearly</t>
  </si>
  <si>
    <t>Avg Daily Sunshine Hours</t>
  </si>
  <si>
    <t>Input 1</t>
  </si>
  <si>
    <t>Input 2</t>
  </si>
  <si>
    <t>Input 3</t>
  </si>
  <si>
    <t>Recommended System</t>
  </si>
  <si>
    <t>Pump Efficiency</t>
  </si>
  <si>
    <t>PV Panels Efficiency</t>
  </si>
  <si>
    <t>Price per Watt</t>
  </si>
  <si>
    <t>Initial Investment</t>
  </si>
  <si>
    <t>Daily Energy Needed</t>
  </si>
  <si>
    <t>Daily Energy Needed in kWh</t>
  </si>
  <si>
    <t>Solar Array Needed in kWp</t>
  </si>
  <si>
    <t>Average Daily Sunshine Hours</t>
  </si>
  <si>
    <t>PV System Losses</t>
  </si>
  <si>
    <t>Fuel Price per kWh</t>
  </si>
  <si>
    <t>Monthly Energy Used in kWh</t>
  </si>
  <si>
    <t>Number of Days</t>
  </si>
  <si>
    <t>Monthly Energy Not Used in kWh</t>
  </si>
  <si>
    <t>Monthly Energy Generated in kWh After System Losses</t>
  </si>
  <si>
    <t>Output</t>
  </si>
  <si>
    <t xml:space="preserve">Yearly Financial Savings </t>
  </si>
  <si>
    <t>Simple Payback Period (years)</t>
  </si>
  <si>
    <t>Return on Investment (ROI)</t>
  </si>
  <si>
    <t>Area Of Panels Needed (sqrm)</t>
  </si>
  <si>
    <t>Total Area Needed South Pitched Roof (sqrm)</t>
  </si>
  <si>
    <t>Total Area Needed Ground Mount or Flat Roof (sqrm)</t>
  </si>
  <si>
    <t>Printable Graph</t>
  </si>
  <si>
    <t>Input Method</t>
  </si>
  <si>
    <t>Input 3 - Option 1 - Energy Bills</t>
  </si>
  <si>
    <t>Check Box</t>
  </si>
  <si>
    <t>Battery Bank Needed (kWh)</t>
  </si>
  <si>
    <t>x</t>
  </si>
  <si>
    <t>Autonomy if Day (Hours)</t>
  </si>
  <si>
    <t>Solar Array Recommended in kWp</t>
  </si>
  <si>
    <t>`</t>
  </si>
  <si>
    <t>Input 3 - Option 2 - Equipment Load Profile</t>
  </si>
  <si>
    <t>Load (kW)</t>
  </si>
  <si>
    <t>Energy Needed During Day kWh</t>
  </si>
  <si>
    <t>Energy Needed During Night kWh</t>
  </si>
  <si>
    <t>Battery Bank Recommended in kWh</t>
  </si>
  <si>
    <t>Input 3 - Option 3 - Available Power Source</t>
  </si>
  <si>
    <t>kW</t>
  </si>
  <si>
    <t>Water Pump</t>
  </si>
  <si>
    <t>Grain Dryer</t>
  </si>
  <si>
    <t>Milling Machine</t>
  </si>
  <si>
    <t>Cold Storage Unit</t>
  </si>
  <si>
    <t>Packaging Machine</t>
  </si>
  <si>
    <t>Sorting &amp; Grading Machine</t>
  </si>
  <si>
    <t>Cleaning Machine</t>
  </si>
  <si>
    <t>Processing Machine</t>
  </si>
  <si>
    <t>Dehydrator</t>
  </si>
  <si>
    <t>Vaccum Packaging Machine</t>
  </si>
  <si>
    <t>Carton Sealer</t>
  </si>
  <si>
    <t>Shrink Wrap Machine</t>
  </si>
  <si>
    <t>Labelling Machine</t>
  </si>
  <si>
    <t>Pallet Wrapper</t>
  </si>
  <si>
    <t>Bottle Filler</t>
  </si>
  <si>
    <t>Weighing Machine</t>
  </si>
  <si>
    <t>Fruit Sorter</t>
  </si>
  <si>
    <t>Optical Sorting Machine</t>
  </si>
  <si>
    <t>Fruit Washing Machine</t>
  </si>
  <si>
    <t>Fruit Grading Machine</t>
  </si>
  <si>
    <t>Fruit Peeling Machine</t>
  </si>
  <si>
    <t>Fluidized Bed Dryer</t>
  </si>
  <si>
    <t>Drum Dryer</t>
  </si>
  <si>
    <t>Batch Dryer</t>
  </si>
  <si>
    <t>Warehouse Lights</t>
  </si>
  <si>
    <t>Electric Pellet Jack</t>
  </si>
  <si>
    <t>Conveyor Belt</t>
  </si>
  <si>
    <t>Ventilation Fans</t>
  </si>
  <si>
    <t>Computer</t>
  </si>
  <si>
    <t>Office LED Light</t>
  </si>
  <si>
    <t>HID Lamp</t>
  </si>
  <si>
    <t>Incandescent Lamp</t>
  </si>
  <si>
    <t>Laptop</t>
  </si>
  <si>
    <t>Printer</t>
  </si>
  <si>
    <t>PV ARRAY PRICE</t>
  </si>
  <si>
    <t>PV STRUCTURE</t>
  </si>
  <si>
    <t>INVERTER</t>
  </si>
  <si>
    <t>BATTERY BANK</t>
  </si>
  <si>
    <t>COMBINER / WIRING / INSTALLATION</t>
  </si>
  <si>
    <t>TOTAL</t>
  </si>
  <si>
    <t>Monthly Energy Needed in kWh</t>
  </si>
  <si>
    <t>Price per Watt Before VAT</t>
  </si>
  <si>
    <t>Energy Demand</t>
  </si>
  <si>
    <t>Yearly Needed Energy (kWh)</t>
  </si>
  <si>
    <t>Financial Analysis</t>
  </si>
  <si>
    <t>Average Daily Needed Energy (kWh)</t>
  </si>
  <si>
    <t>Average Daily Needed Energy Storage (kWh)</t>
  </si>
  <si>
    <t>Recommended Solar Array Capacity (kWp)</t>
  </si>
  <si>
    <t>Recommended VFD Inverter Capacity (kW)</t>
  </si>
  <si>
    <t>Recommended Battery Bank Capacity (kWh)</t>
  </si>
  <si>
    <t>Recommended Inverter Capacity (kW)</t>
  </si>
  <si>
    <t>Energy Demand Covered by Solar</t>
  </si>
  <si>
    <t>Surge Load (kW)</t>
  </si>
  <si>
    <t>Monthly Deficit in Solar Energy</t>
  </si>
  <si>
    <t>Monthly Energy Needed (kWh)</t>
  </si>
  <si>
    <t>Monthly Energy Needed (Day) (kWh)</t>
  </si>
  <si>
    <t>Daily Sunshine Hours</t>
  </si>
  <si>
    <t>Is Utility Grid Available 24 Hours per Day?</t>
  </si>
  <si>
    <t>Yes</t>
  </si>
  <si>
    <t>No</t>
  </si>
  <si>
    <t>Monthly Energy Needed (Night) (kWh)</t>
  </si>
  <si>
    <t>Day Solar Array Recommended in kWp</t>
  </si>
  <si>
    <t>Night Solar Array Recommended in kWp</t>
  </si>
  <si>
    <t>EDL rice per kWh</t>
  </si>
  <si>
    <t>Monthly Day Energy Deducted for Generator in kWh</t>
  </si>
  <si>
    <t>Recommended Solar Array</t>
  </si>
  <si>
    <t>Solar Coverage</t>
  </si>
  <si>
    <t>Average Daily Energy Demand (kWh)</t>
  </si>
  <si>
    <t>Daily Energy Needed During Day kWh</t>
  </si>
  <si>
    <t>Daily Energy Needed During Night kWh</t>
  </si>
  <si>
    <t>Input 3 - Option 3 - Available Sources Capacity</t>
  </si>
  <si>
    <t>EDL Price per kWh</t>
  </si>
  <si>
    <t>Pump Information - Fill Pump Information in One of The Below Options</t>
  </si>
  <si>
    <t>Option 1 - Capacity Input (kW)</t>
  </si>
  <si>
    <t>Option 2 - Capacity Input (VA)</t>
  </si>
  <si>
    <t>Option 3 - Head &amp; Flow Input</t>
  </si>
  <si>
    <t>January - March</t>
  </si>
  <si>
    <t>April - June</t>
  </si>
  <si>
    <t>July - September</t>
  </si>
  <si>
    <t>October - December</t>
  </si>
  <si>
    <t>Total Power Consumption</t>
  </si>
  <si>
    <t>Fuel Price (Generator) per kWh</t>
  </si>
  <si>
    <t>Parameters with Default Values</t>
  </si>
  <si>
    <t>PV MODULE PRICE PER WATT</t>
  </si>
  <si>
    <t>STRUCTURE PRICE PER SQRM</t>
  </si>
  <si>
    <t>PV ARRAY</t>
  </si>
  <si>
    <t>INVERTER PRICE PER KW</t>
  </si>
  <si>
    <t>BATTERY PRICE PER KWH</t>
  </si>
  <si>
    <t>WIRING &amp; INSTALLATION FEES</t>
  </si>
  <si>
    <t>Inverter DC/AC Ratio</t>
  </si>
  <si>
    <t>Other Equipments</t>
  </si>
  <si>
    <r>
      <t>Built-Up Area (m</t>
    </r>
    <r>
      <rPr>
        <b/>
        <sz val="11"/>
        <rFont val="Calibri"/>
        <family val="2"/>
      </rPr>
      <t>²</t>
    </r>
    <r>
      <rPr>
        <b/>
        <sz val="6.6"/>
        <rFont val="Calibri"/>
        <family val="2"/>
      </rPr>
      <t>)</t>
    </r>
  </si>
  <si>
    <r>
      <t>Flow Rate (m</t>
    </r>
    <r>
      <rPr>
        <b/>
        <sz val="11"/>
        <rFont val="Calibri"/>
        <family val="2"/>
      </rPr>
      <t>³/h)</t>
    </r>
  </si>
  <si>
    <t>Daily Energy Needed for Day</t>
  </si>
  <si>
    <t>Solar Array Needed in kWp for Day</t>
  </si>
  <si>
    <t>Daily Energy Needed for Night</t>
  </si>
  <si>
    <t>Solar Array Needed in kWp for Night</t>
  </si>
  <si>
    <t>PV System Efficiency*</t>
  </si>
  <si>
    <t>*Losses in system are due to inverter efficiency, cables losses, mismatch losses, dirt on modules, temperature losses, shading losses etc…</t>
  </si>
  <si>
    <t>* Losses in system are due to inverter efficiency, cables losses, mismatch losses, dirt on modules, temperature losses, shading losses etc…</t>
  </si>
  <si>
    <t>PV System Price per Watt</t>
  </si>
  <si>
    <t>Project Details</t>
  </si>
  <si>
    <t>Report Filled By</t>
  </si>
  <si>
    <t>Name</t>
  </si>
  <si>
    <t>Email</t>
  </si>
  <si>
    <t>Customer Contact Details</t>
  </si>
  <si>
    <t>First Name</t>
  </si>
  <si>
    <t>Last Name</t>
  </si>
  <si>
    <t>Company</t>
  </si>
  <si>
    <t>Business Type</t>
  </si>
  <si>
    <t>Village</t>
  </si>
  <si>
    <t>Caza</t>
  </si>
  <si>
    <t xml:space="preserve">LSES                        </t>
  </si>
  <si>
    <t>The Lebanese Solar Energy Society</t>
  </si>
  <si>
    <t xml:space="preserve">الجمعية اللبنانية للطاقة الشمسية                                             </t>
  </si>
  <si>
    <t>Solar PV Pumping System</t>
  </si>
  <si>
    <t>PV System With Storage - Input 1: Energy Bills</t>
  </si>
  <si>
    <t xml:space="preserve">       LSES                        </t>
  </si>
  <si>
    <t>PV System With Storage - Input 2: Equipment Load Profile</t>
  </si>
  <si>
    <t xml:space="preserve">          LSES</t>
  </si>
  <si>
    <t>PV System With Storage - Input 3: Total Power Consumption</t>
  </si>
  <si>
    <t>On-Grid PV System - Input 1: Energy Bills</t>
  </si>
  <si>
    <t xml:space="preserve">                LSES</t>
  </si>
  <si>
    <t>On-Grid PV System - Input 2: Equipment Load Profile</t>
  </si>
  <si>
    <t>On-Grid PV System - Input 3: Total Power Consumption</t>
  </si>
  <si>
    <t>Number of Employees</t>
  </si>
  <si>
    <t>Hours of Operation</t>
  </si>
  <si>
    <t>Do you agree to share your contact details with solar vetted companies?</t>
  </si>
  <si>
    <t>Average Amperes per Phase</t>
  </si>
  <si>
    <t>Number of Hours</t>
  </si>
  <si>
    <t>Is Netmetering Available?</t>
  </si>
  <si>
    <t>Choose the smallest genset available on site and operational during day-time</t>
  </si>
  <si>
    <t>Diesel generator running time during day-time only</t>
  </si>
  <si>
    <t>Main Load Working Time (January - March)</t>
  </si>
  <si>
    <t>Main Load Working Time (April - June)</t>
  </si>
  <si>
    <t>Main Load Working Time (July - September)</t>
  </si>
  <si>
    <t>Main Load Working Time (October - December)</t>
  </si>
  <si>
    <t>Daily Energy Needed (Day) (kWh)</t>
  </si>
  <si>
    <t>Daily Energy Needed (Night) (kWh)</t>
  </si>
  <si>
    <t>Monthly Energy Generated From System in kWh After System Losses</t>
  </si>
  <si>
    <t>IF UTILITY GRID IS AVAILABLE 24 HOURS/DAY AND NET METERING IS AVAILABLE</t>
  </si>
  <si>
    <t>IF UTILITY GRID IS AVAILABLE 24 HOURS/DAY AND NET METERING IS NOT AVAILABLE</t>
  </si>
  <si>
    <t>Monthly Energy Saved in kWh</t>
  </si>
  <si>
    <t xml:space="preserve">IF UTILITY GRID IS NOT AVAILABLE 24 HOURS/DAY </t>
  </si>
  <si>
    <t>Used Solar Panel Capacity (Wp)</t>
  </si>
  <si>
    <t>Number of Panels to be Used</t>
  </si>
  <si>
    <t>Monthly Energy Savings</t>
  </si>
  <si>
    <t>Savings</t>
  </si>
  <si>
    <t>Time EDL</t>
  </si>
  <si>
    <t>Time Generator</t>
  </si>
  <si>
    <t>Yearly System Generation Produced by the Solar System (kWh)</t>
  </si>
  <si>
    <t>Yearly Energy Savings Really Needed by Customer (kWh)</t>
  </si>
  <si>
    <t>Monthly Needed Energy (kWh)</t>
  </si>
  <si>
    <t>Daily Needed Energy (kWh)</t>
  </si>
  <si>
    <t>% Day</t>
  </si>
  <si>
    <t>% Night</t>
  </si>
  <si>
    <t>Working Hours Between 8.00 AM - 4.00 PM</t>
  </si>
  <si>
    <t>Working Hours Between 4.00 PM - 8.00 AM</t>
  </si>
  <si>
    <t xml:space="preserve">If you don’t know your equipment power, choose from the equipment pre-set list </t>
  </si>
  <si>
    <t>Energy for Day (kWh)</t>
  </si>
  <si>
    <t>Energy for Night (kWh)</t>
  </si>
  <si>
    <t>Load (kW) (If you know the current consumption in Amperes, follow the formula: kW = # of Phases x 220 V x Amperes / 1000)</t>
  </si>
  <si>
    <t>Recommended Inverter Surge Capacity (kW)</t>
  </si>
  <si>
    <t>Monthly Total Energy Needed in kWh</t>
  </si>
  <si>
    <t>Daily Energy Needed for Day in kWh</t>
  </si>
  <si>
    <t>Monthly Energy Needed for Day in kWh</t>
  </si>
  <si>
    <t>Daily Energy Needed for Night in kWh</t>
  </si>
  <si>
    <t>Monthly Energy Needed for Night in kWh</t>
  </si>
  <si>
    <t>Average Power Consumption Per Day (8.00 AM - 4.00 PM) (Not PEAK Power Consumption Per Day)</t>
  </si>
  <si>
    <t>January (hours/day)</t>
  </si>
  <si>
    <t>February (hours/day)</t>
  </si>
  <si>
    <t>March (hours/day)</t>
  </si>
  <si>
    <t>April (hours/day)</t>
  </si>
  <si>
    <t>May (hours/day)</t>
  </si>
  <si>
    <t>June (hours/day)</t>
  </si>
  <si>
    <t>July (hours/day)</t>
  </si>
  <si>
    <t>August (hours/day)</t>
  </si>
  <si>
    <t>September (hours/day)</t>
  </si>
  <si>
    <t>October (hours/day)</t>
  </si>
  <si>
    <t>November (hours/day)</t>
  </si>
  <si>
    <t>December (hours/day)</t>
  </si>
  <si>
    <t>Yearly Needed Energy</t>
  </si>
  <si>
    <t>Recommended Solar Array Capacity (kW)</t>
  </si>
  <si>
    <t>Pump Hours of Operation per day</t>
  </si>
  <si>
    <t>Solar Energy Powering Pump</t>
  </si>
  <si>
    <t>Energy Savings</t>
  </si>
  <si>
    <t>Coverage by Solar</t>
  </si>
  <si>
    <t>Flow Rate (m³/h) (Optional)</t>
  </si>
  <si>
    <t>Pump Flow Rate</t>
  </si>
  <si>
    <t>Needed Water</t>
  </si>
  <si>
    <t>Pumped Water</t>
  </si>
  <si>
    <t>Solar Array Factor - Recommended value is 1.8
(PV array capacity ÷ pump power)
Enter the ratio of the  PV array capacity (kWp) to the pump motor power (kW).
This factor directly influences how much of the pump’s daily energy demand can be met by solar energy.</t>
  </si>
  <si>
    <r>
      <t>Monthly Global Irradiation Data in kWh/m2 at 30</t>
    </r>
    <r>
      <rPr>
        <b/>
        <sz val="11"/>
        <rFont val="Calibri"/>
        <family val="2"/>
      </rPr>
      <t>° Tilt (PVSYST)</t>
    </r>
    <r>
      <rPr>
        <b/>
        <sz val="11"/>
        <rFont val="Calibri"/>
        <family val="2"/>
        <scheme val="minor"/>
      </rPr>
      <t xml:space="preserve">
</t>
    </r>
  </si>
  <si>
    <t>This PV Tool is designed to estimate the capacity and cost of a photovoltaic (PV) system based on the energy consumption data entered by the user. The outputs provide only basic technical and financial figures and are intended for preliminary guidance. This tool does not constitute detailed engineering design or comprehensive financial analysis. Users should consult qualified professionals before making any technical or investment decisions.</t>
  </si>
  <si>
    <t>Average Power Consumption Per Night (4.00 PM - 8.00 AM) (Not PEAK Power Consumption Per Night)</t>
  </si>
  <si>
    <r>
      <t>Average Daily Pumped Water in m</t>
    </r>
    <r>
      <rPr>
        <sz val="11"/>
        <rFont val="Calibri"/>
        <family val="2"/>
      </rPr>
      <t>³</t>
    </r>
  </si>
  <si>
    <t>Average Daily Pumped Water in m³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</si>
</sst>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 numFmtId="167" formatCode="0.0"/>
    <numFmt numFmtId="168" formatCode="_(* #,##0.0_);_(* \(#,##0.0\);_(* &quot;-&quot;?_);_(@_)"/>
  </numFmts>
  <fonts count="29" x14ac:knownFonts="1">
    <font>
      <sz val="11"/>
      <color theme="1"/>
      <name val="Calibri"/>
      <family val="2"/>
      <scheme val="minor"/>
    </font>
    <font>
      <b/>
      <sz val="11"/>
      <color theme="1"/>
      <name val="Calibri"/>
      <family val="2"/>
      <scheme val="minor"/>
    </font>
    <font>
      <sz val="8"/>
      <color rgb="FF000000"/>
      <name val="Segoe UI"/>
      <family val="2"/>
    </font>
    <font>
      <sz val="11"/>
      <color theme="1"/>
      <name val="Calibri"/>
      <family val="2"/>
      <scheme val="minor"/>
    </font>
    <font>
      <sz val="11"/>
      <name val="Calibri"/>
      <family val="2"/>
      <scheme val="minor"/>
    </font>
    <font>
      <b/>
      <sz val="11"/>
      <name val="Calibri"/>
      <family val="2"/>
      <scheme val="minor"/>
    </font>
    <font>
      <sz val="8"/>
      <name val="Calibri"/>
      <family val="2"/>
      <scheme val="minor"/>
    </font>
    <font>
      <b/>
      <sz val="10"/>
      <name val="Calibri"/>
      <family val="2"/>
      <scheme val="minor"/>
    </font>
    <font>
      <i/>
      <sz val="8"/>
      <name val="Calibri"/>
      <family val="2"/>
      <scheme val="minor"/>
    </font>
    <font>
      <b/>
      <sz val="11"/>
      <name val="Calibri"/>
      <family val="2"/>
    </font>
    <font>
      <b/>
      <sz val="6.6"/>
      <name val="Calibri"/>
      <family val="2"/>
    </font>
    <font>
      <b/>
      <i/>
      <sz val="8"/>
      <name val="Calibri"/>
      <family val="2"/>
      <scheme val="minor"/>
    </font>
    <font>
      <sz val="11"/>
      <color theme="0" tint="-4.9989318521683403E-2"/>
      <name val="Calibri"/>
      <family val="2"/>
      <scheme val="minor"/>
    </font>
    <font>
      <b/>
      <sz val="11"/>
      <color theme="0" tint="-4.9989318521683403E-2"/>
      <name val="Calibri"/>
      <family val="2"/>
      <scheme val="minor"/>
    </font>
    <font>
      <sz val="8"/>
      <color theme="0" tint="-4.9989318521683403E-2"/>
      <name val="Calibri"/>
      <family val="2"/>
      <scheme val="minor"/>
    </font>
    <font>
      <i/>
      <sz val="8"/>
      <color theme="0" tint="-4.9989318521683403E-2"/>
      <name val="Calibri"/>
      <family val="2"/>
      <scheme val="minor"/>
    </font>
    <font>
      <b/>
      <sz val="8"/>
      <color theme="0" tint="-4.9989318521683403E-2"/>
      <name val="Calibri"/>
      <family val="2"/>
      <scheme val="minor"/>
    </font>
    <font>
      <b/>
      <sz val="10"/>
      <color theme="0" tint="-4.9989318521683403E-2"/>
      <name val="Calibri"/>
      <family val="2"/>
      <scheme val="minor"/>
    </font>
    <font>
      <b/>
      <sz val="14"/>
      <name val="Urdu Typesetting"/>
      <family val="4"/>
    </font>
    <font>
      <b/>
      <sz val="18"/>
      <name val="Arabic Typesetting"/>
      <family val="4"/>
    </font>
    <font>
      <b/>
      <sz val="18"/>
      <color rgb="FF00B050"/>
      <name val="Arabic Typesetting"/>
      <family val="4"/>
    </font>
    <font>
      <b/>
      <sz val="18"/>
      <name val="Calibri"/>
      <family val="2"/>
      <scheme val="minor"/>
    </font>
    <font>
      <sz val="11"/>
      <color rgb="FF00B050"/>
      <name val="Calibri"/>
      <family val="2"/>
      <scheme val="minor"/>
    </font>
    <font>
      <sz val="10"/>
      <color theme="0" tint="-4.9989318521683403E-2"/>
      <name val="Calibri"/>
      <family val="2"/>
      <scheme val="minor"/>
    </font>
    <font>
      <b/>
      <sz val="8"/>
      <color theme="1"/>
      <name val="Calibri"/>
      <family val="2"/>
      <scheme val="minor"/>
    </font>
    <font>
      <sz val="11"/>
      <name val="Calibri"/>
      <family val="2"/>
    </font>
    <font>
      <b/>
      <sz val="8"/>
      <name val="Calibri"/>
      <family val="2"/>
      <scheme val="minor"/>
    </font>
    <font>
      <sz val="10"/>
      <color rgb="FF960000"/>
      <name val="Calibri"/>
      <family val="2"/>
      <scheme val="minor"/>
    </font>
    <font>
      <b/>
      <sz val="9"/>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top style="thin">
        <color theme="0" tint="-4.9989318521683403E-2"/>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right/>
      <top/>
      <bottom style="thin">
        <color theme="0" tint="-4.9989318521683403E-2"/>
      </bottom>
      <diagonal/>
    </border>
    <border>
      <left style="thin">
        <color theme="0" tint="-4.9989318521683403E-2"/>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style="thin">
        <color theme="0" tint="-4.9989318521683403E-2"/>
      </bottom>
      <diagonal/>
    </border>
    <border>
      <left/>
      <right style="thin">
        <color theme="0" tint="-4.9989318521683403E-2"/>
      </right>
      <top/>
      <bottom style="thin">
        <color theme="0" tint="-4.9989318521683403E-2"/>
      </bottom>
      <diagonal/>
    </border>
    <border>
      <left/>
      <right/>
      <top style="thin">
        <color theme="0" tint="-4.9989318521683403E-2"/>
      </top>
      <bottom style="thin">
        <color theme="0" tint="-4.9989318521683403E-2"/>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449">
    <xf numFmtId="0" fontId="0" fillId="0" borderId="0" xfId="0"/>
    <xf numFmtId="0" fontId="4" fillId="7" borderId="0" xfId="0" applyFont="1" applyFill="1" applyProtection="1"/>
    <xf numFmtId="0" fontId="4" fillId="4" borderId="0" xfId="0" applyFont="1" applyFill="1" applyBorder="1" applyAlignment="1" applyProtection="1">
      <alignment vertical="center"/>
      <protection locked="0"/>
    </xf>
    <xf numFmtId="0" fontId="4" fillId="4" borderId="0" xfId="0" applyFont="1" applyFill="1" applyProtection="1">
      <protection locked="0"/>
    </xf>
    <xf numFmtId="0" fontId="4" fillId="4" borderId="0" xfId="0" applyFont="1" applyFill="1" applyAlignment="1" applyProtection="1">
      <alignment vertical="center"/>
    </xf>
    <xf numFmtId="0" fontId="5" fillId="3" borderId="0" xfId="0" applyFont="1" applyFill="1" applyAlignment="1" applyProtection="1">
      <alignment vertical="center"/>
    </xf>
    <xf numFmtId="0" fontId="4" fillId="7" borderId="0" xfId="0" applyFont="1" applyFill="1" applyAlignment="1" applyProtection="1"/>
    <xf numFmtId="0" fontId="4" fillId="7" borderId="0" xfId="0" applyFont="1" applyFill="1" applyBorder="1" applyProtection="1"/>
    <xf numFmtId="0" fontId="4" fillId="2" borderId="1" xfId="0" applyFont="1" applyFill="1" applyBorder="1" applyAlignment="1" applyProtection="1">
      <alignment vertical="center" wrapText="1"/>
    </xf>
    <xf numFmtId="0" fontId="4" fillId="2" borderId="7" xfId="0" applyFont="1" applyFill="1" applyBorder="1" applyAlignment="1" applyProtection="1">
      <alignment vertical="center" wrapText="1"/>
    </xf>
    <xf numFmtId="0" fontId="8" fillId="2" borderId="12" xfId="0" applyFont="1" applyFill="1" applyBorder="1" applyAlignment="1" applyProtection="1">
      <alignment vertical="top"/>
    </xf>
    <xf numFmtId="0" fontId="4" fillId="2" borderId="1" xfId="0" applyFont="1" applyFill="1" applyBorder="1" applyAlignment="1" applyProtection="1">
      <alignment vertical="center"/>
    </xf>
    <xf numFmtId="39" fontId="4" fillId="4" borderId="0" xfId="0" applyNumberFormat="1" applyFont="1" applyFill="1" applyBorder="1" applyAlignment="1" applyProtection="1">
      <alignment horizontal="center" vertical="center"/>
    </xf>
    <xf numFmtId="9" fontId="4" fillId="4" borderId="0" xfId="3" applyFont="1" applyFill="1" applyBorder="1" applyAlignment="1" applyProtection="1">
      <alignment horizontal="center" vertical="center"/>
    </xf>
    <xf numFmtId="0" fontId="4" fillId="2" borderId="5" xfId="0" applyFont="1" applyFill="1" applyBorder="1" applyAlignment="1" applyProtection="1">
      <alignment vertical="center" wrapText="1"/>
    </xf>
    <xf numFmtId="0" fontId="5" fillId="4" borderId="0" xfId="0" applyFont="1" applyFill="1" applyBorder="1" applyAlignment="1" applyProtection="1">
      <alignment horizontal="left" vertical="center"/>
    </xf>
    <xf numFmtId="3" fontId="4" fillId="4" borderId="0" xfId="0" applyNumberFormat="1" applyFont="1" applyFill="1" applyBorder="1" applyAlignment="1" applyProtection="1">
      <alignment horizontal="center" vertical="center" wrapText="1"/>
    </xf>
    <xf numFmtId="0" fontId="5" fillId="4" borderId="0" xfId="0" applyFont="1" applyFill="1" applyBorder="1" applyAlignment="1" applyProtection="1">
      <alignment horizontal="left" vertical="center" wrapText="1"/>
    </xf>
    <xf numFmtId="1" fontId="4" fillId="4" borderId="0" xfId="0" applyNumberFormat="1" applyFont="1" applyFill="1" applyBorder="1" applyAlignment="1" applyProtection="1">
      <alignment horizontal="center" vertical="center" wrapText="1"/>
    </xf>
    <xf numFmtId="166" fontId="4" fillId="4" borderId="0" xfId="0" applyNumberFormat="1" applyFont="1" applyFill="1" applyBorder="1" applyAlignment="1" applyProtection="1">
      <alignment horizontal="center" vertical="center" wrapText="1"/>
    </xf>
    <xf numFmtId="37" fontId="4" fillId="4" borderId="0" xfId="0" applyNumberFormat="1" applyFont="1" applyFill="1" applyBorder="1" applyAlignment="1" applyProtection="1">
      <alignment horizontal="center" vertical="center" wrapText="1"/>
    </xf>
    <xf numFmtId="37" fontId="4" fillId="4" borderId="0" xfId="0" applyNumberFormat="1" applyFont="1" applyFill="1" applyBorder="1" applyAlignment="1" applyProtection="1">
      <alignment horizontal="center" vertical="center"/>
    </xf>
    <xf numFmtId="3" fontId="4" fillId="2" borderId="1" xfId="0" applyNumberFormat="1" applyFont="1" applyFill="1" applyBorder="1" applyAlignment="1" applyProtection="1">
      <alignment horizontal="center" vertical="center"/>
    </xf>
    <xf numFmtId="1" fontId="4" fillId="2" borderId="1" xfId="0" applyNumberFormat="1" applyFont="1" applyFill="1" applyBorder="1" applyAlignment="1" applyProtection="1">
      <alignment horizontal="center" vertical="center"/>
    </xf>
    <xf numFmtId="44" fontId="4" fillId="2" borderId="1" xfId="0" applyNumberFormat="1" applyFont="1" applyFill="1" applyBorder="1" applyAlignment="1" applyProtection="1">
      <alignment vertical="center"/>
    </xf>
    <xf numFmtId="37" fontId="4" fillId="2" borderId="1" xfId="1" applyNumberFormat="1" applyFont="1" applyFill="1" applyBorder="1" applyAlignment="1" applyProtection="1">
      <alignment horizontal="center" vertical="center"/>
    </xf>
    <xf numFmtId="0" fontId="5" fillId="4" borderId="1" xfId="0" applyFont="1" applyFill="1" applyBorder="1" applyAlignment="1" applyProtection="1">
      <alignment horizontal="center" vertical="center"/>
      <protection locked="0"/>
    </xf>
    <xf numFmtId="37" fontId="4" fillId="7" borderId="0" xfId="1" applyNumberFormat="1" applyFont="1" applyFill="1" applyBorder="1" applyAlignment="1" applyProtection="1">
      <alignment horizontal="center" vertical="center"/>
    </xf>
    <xf numFmtId="44" fontId="4" fillId="7" borderId="0" xfId="0" applyNumberFormat="1" applyFont="1" applyFill="1" applyBorder="1" applyAlignment="1" applyProtection="1">
      <alignment vertical="center"/>
    </xf>
    <xf numFmtId="39" fontId="4" fillId="7" borderId="0" xfId="0" applyNumberFormat="1" applyFont="1" applyFill="1" applyBorder="1" applyAlignment="1" applyProtection="1">
      <alignment horizontal="center" vertical="center"/>
    </xf>
    <xf numFmtId="9" fontId="4" fillId="7" borderId="0" xfId="3" applyFont="1" applyFill="1" applyBorder="1" applyAlignment="1" applyProtection="1">
      <alignment horizontal="center" vertical="center"/>
    </xf>
    <xf numFmtId="0" fontId="12" fillId="7" borderId="0" xfId="0" applyFont="1" applyFill="1" applyBorder="1" applyProtection="1"/>
    <xf numFmtId="0" fontId="14" fillId="7" borderId="16" xfId="0" applyFont="1" applyFill="1" applyBorder="1" applyAlignment="1" applyProtection="1">
      <alignment horizontal="center" vertical="center"/>
    </xf>
    <xf numFmtId="0" fontId="12" fillId="7" borderId="16" xfId="0" applyFont="1" applyFill="1" applyBorder="1" applyAlignment="1" applyProtection="1">
      <alignment horizontal="center" vertical="center"/>
    </xf>
    <xf numFmtId="164" fontId="14" fillId="7" borderId="16" xfId="1" applyNumberFormat="1" applyFont="1" applyFill="1" applyBorder="1" applyProtection="1"/>
    <xf numFmtId="164" fontId="12" fillId="7" borderId="16" xfId="1" applyNumberFormat="1" applyFont="1" applyFill="1" applyBorder="1" applyProtection="1"/>
    <xf numFmtId="0" fontId="15" fillId="7" borderId="0" xfId="0" applyFont="1" applyFill="1" applyBorder="1" applyProtection="1"/>
    <xf numFmtId="43" fontId="12" fillId="7" borderId="16" xfId="0" applyNumberFormat="1" applyFont="1" applyFill="1" applyBorder="1" applyProtection="1"/>
    <xf numFmtId="0" fontId="12" fillId="7" borderId="0" xfId="0" applyFont="1" applyFill="1" applyProtection="1"/>
    <xf numFmtId="43" fontId="12" fillId="7" borderId="0" xfId="0" applyNumberFormat="1" applyFont="1" applyFill="1" applyProtection="1"/>
    <xf numFmtId="0" fontId="12" fillId="7" borderId="16" xfId="0" applyFont="1" applyFill="1" applyBorder="1" applyProtection="1"/>
    <xf numFmtId="164" fontId="12" fillId="7" borderId="0" xfId="1" applyNumberFormat="1" applyFont="1" applyFill="1" applyBorder="1" applyProtection="1"/>
    <xf numFmtId="0" fontId="12" fillId="7" borderId="0" xfId="0" applyFont="1" applyFill="1" applyBorder="1" applyAlignment="1" applyProtection="1">
      <alignment horizontal="center"/>
    </xf>
    <xf numFmtId="37" fontId="12" fillId="7" borderId="0" xfId="0" applyNumberFormat="1" applyFont="1" applyFill="1" applyBorder="1" applyAlignment="1" applyProtection="1">
      <alignment horizontal="center"/>
    </xf>
    <xf numFmtId="0" fontId="14" fillId="7" borderId="0" xfId="0" applyFont="1" applyFill="1" applyProtection="1"/>
    <xf numFmtId="9" fontId="12" fillId="7" borderId="0" xfId="3" applyFont="1" applyFill="1" applyProtection="1"/>
    <xf numFmtId="9" fontId="12" fillId="7" borderId="0" xfId="3" applyFont="1" applyFill="1" applyAlignment="1" applyProtection="1">
      <alignment horizontal="center"/>
    </xf>
    <xf numFmtId="0" fontId="13" fillId="7" borderId="0" xfId="0" applyFont="1" applyFill="1" applyProtection="1"/>
    <xf numFmtId="0" fontId="17" fillId="7" borderId="0" xfId="0" applyFont="1" applyFill="1" applyProtection="1"/>
    <xf numFmtId="0" fontId="23" fillId="7" borderId="0" xfId="0" applyFont="1" applyFill="1" applyProtection="1"/>
    <xf numFmtId="2" fontId="23" fillId="7" borderId="0" xfId="0" applyNumberFormat="1" applyFont="1" applyFill="1" applyAlignment="1" applyProtection="1">
      <alignment horizontal="center"/>
    </xf>
    <xf numFmtId="0" fontId="0" fillId="7" borderId="0" xfId="0" applyFont="1" applyFill="1" applyProtection="1"/>
    <xf numFmtId="0" fontId="0" fillId="7" borderId="16" xfId="0" applyFont="1" applyFill="1" applyBorder="1" applyProtection="1"/>
    <xf numFmtId="0" fontId="13" fillId="7" borderId="16" xfId="0" applyFont="1" applyFill="1" applyBorder="1" applyAlignment="1" applyProtection="1">
      <alignment vertical="center"/>
    </xf>
    <xf numFmtId="0" fontId="13" fillId="7" borderId="16" xfId="0" applyFont="1" applyFill="1" applyBorder="1" applyAlignment="1" applyProtection="1">
      <alignment horizontal="center" vertical="center" wrapText="1"/>
    </xf>
    <xf numFmtId="2" fontId="12" fillId="7" borderId="16" xfId="0" applyNumberFormat="1" applyFont="1" applyFill="1" applyBorder="1" applyAlignment="1" applyProtection="1">
      <alignment horizontal="center" vertical="center" wrapText="1"/>
    </xf>
    <xf numFmtId="9" fontId="12" fillId="7" borderId="16" xfId="3" applyFont="1" applyFill="1" applyBorder="1" applyAlignment="1" applyProtection="1">
      <alignment horizontal="center" vertical="center" wrapText="1"/>
    </xf>
    <xf numFmtId="0" fontId="16" fillId="7" borderId="16" xfId="0" applyFont="1" applyFill="1" applyBorder="1" applyAlignment="1" applyProtection="1">
      <alignment horizontal="center" vertical="center" wrapText="1"/>
    </xf>
    <xf numFmtId="1" fontId="12" fillId="7" borderId="16" xfId="3" applyNumberFormat="1" applyFont="1" applyFill="1" applyBorder="1" applyAlignment="1" applyProtection="1">
      <alignment horizontal="center" vertical="center"/>
    </xf>
    <xf numFmtId="0" fontId="4" fillId="4" borderId="2" xfId="0" applyFont="1" applyFill="1" applyBorder="1" applyAlignment="1" applyProtection="1">
      <alignment horizontal="center" vertical="center"/>
      <protection locked="0"/>
    </xf>
    <xf numFmtId="0" fontId="4" fillId="4" borderId="1" xfId="0" applyFont="1" applyFill="1" applyBorder="1" applyAlignment="1" applyProtection="1">
      <alignment vertical="center"/>
      <protection locked="0"/>
    </xf>
    <xf numFmtId="1" fontId="12" fillId="7" borderId="0" xfId="3" applyNumberFormat="1" applyFont="1" applyFill="1" applyBorder="1" applyAlignment="1" applyProtection="1">
      <alignment horizontal="center" vertical="center"/>
    </xf>
    <xf numFmtId="39" fontId="4" fillId="2" borderId="1" xfId="0" applyNumberFormat="1" applyFont="1" applyFill="1" applyBorder="1" applyAlignment="1" applyProtection="1">
      <alignment horizontal="center" vertical="center"/>
    </xf>
    <xf numFmtId="9" fontId="4" fillId="2" borderId="1" xfId="3" applyFont="1" applyFill="1" applyBorder="1" applyAlignment="1" applyProtection="1">
      <alignment horizontal="center" vertical="center"/>
    </xf>
    <xf numFmtId="0" fontId="4" fillId="4" borderId="1" xfId="0" applyFont="1" applyFill="1" applyBorder="1" applyAlignment="1" applyProtection="1">
      <alignment horizontal="center" vertical="center"/>
      <protection locked="0"/>
    </xf>
    <xf numFmtId="0" fontId="17" fillId="7" borderId="16" xfId="0" applyFont="1" applyFill="1" applyBorder="1" applyAlignment="1" applyProtection="1">
      <alignment horizontal="center" vertical="center" wrapText="1"/>
    </xf>
    <xf numFmtId="0" fontId="0" fillId="7" borderId="16" xfId="0" applyFont="1" applyFill="1" applyBorder="1" applyAlignment="1" applyProtection="1">
      <alignment horizontal="center" vertical="center"/>
    </xf>
    <xf numFmtId="0" fontId="4" fillId="4" borderId="1" xfId="0" applyFont="1" applyFill="1" applyBorder="1" applyAlignment="1" applyProtection="1">
      <alignment vertical="center" wrapText="1"/>
    </xf>
    <xf numFmtId="0" fontId="4" fillId="4" borderId="0" xfId="0" applyFont="1" applyFill="1" applyAlignment="1" applyProtection="1">
      <alignment horizontal="right"/>
    </xf>
    <xf numFmtId="0" fontId="4" fillId="4" borderId="0" xfId="0" applyFont="1" applyFill="1" applyProtection="1"/>
    <xf numFmtId="0" fontId="18" fillId="4" borderId="0" xfId="0" applyFont="1" applyFill="1" applyAlignment="1" applyProtection="1">
      <alignment horizontal="right"/>
    </xf>
    <xf numFmtId="0" fontId="20" fillId="4" borderId="0" xfId="0" applyFont="1" applyFill="1" applyAlignment="1" applyProtection="1">
      <alignment horizontal="center"/>
    </xf>
    <xf numFmtId="0" fontId="19" fillId="4" borderId="0" xfId="0" applyFont="1" applyFill="1" applyAlignment="1" applyProtection="1">
      <alignment horizontal="right"/>
    </xf>
    <xf numFmtId="0" fontId="21" fillId="4" borderId="0" xfId="0" applyFont="1" applyFill="1" applyProtection="1"/>
    <xf numFmtId="0" fontId="0" fillId="7" borderId="0" xfId="0" applyFont="1" applyFill="1" applyBorder="1" applyProtection="1"/>
    <xf numFmtId="0" fontId="4" fillId="4" borderId="0" xfId="0" applyFont="1" applyFill="1" applyBorder="1" applyAlignment="1" applyProtection="1">
      <alignment vertical="center"/>
    </xf>
    <xf numFmtId="0" fontId="4" fillId="4" borderId="8" xfId="0" applyFont="1" applyFill="1" applyBorder="1" applyAlignment="1" applyProtection="1">
      <alignment vertical="center" wrapText="1"/>
    </xf>
    <xf numFmtId="0" fontId="8" fillId="4" borderId="0" xfId="0" applyFont="1" applyFill="1" applyBorder="1" applyAlignment="1" applyProtection="1">
      <alignment vertical="center"/>
    </xf>
    <xf numFmtId="0" fontId="5" fillId="3" borderId="0" xfId="0" applyFont="1" applyFill="1" applyBorder="1" applyAlignment="1" applyProtection="1">
      <alignment vertical="center"/>
    </xf>
    <xf numFmtId="0" fontId="4" fillId="3" borderId="0" xfId="0" applyFont="1" applyFill="1" applyBorder="1" applyAlignment="1" applyProtection="1">
      <alignment vertical="center"/>
    </xf>
    <xf numFmtId="0" fontId="5" fillId="4" borderId="0" xfId="0" applyFont="1" applyFill="1" applyAlignment="1" applyProtection="1">
      <alignment vertical="center"/>
    </xf>
    <xf numFmtId="0" fontId="5" fillId="4" borderId="1" xfId="0" applyFont="1" applyFill="1" applyBorder="1" applyAlignment="1" applyProtection="1">
      <alignment vertical="center"/>
    </xf>
    <xf numFmtId="0" fontId="5" fillId="4" borderId="2" xfId="0" applyFont="1" applyFill="1" applyBorder="1" applyAlignment="1" applyProtection="1">
      <alignment vertical="center"/>
    </xf>
    <xf numFmtId="0" fontId="6" fillId="4" borderId="3" xfId="0" applyFont="1" applyFill="1" applyBorder="1" applyAlignment="1" applyProtection="1">
      <alignment horizontal="right" vertical="center"/>
    </xf>
    <xf numFmtId="0" fontId="4" fillId="4" borderId="1" xfId="0" applyFont="1" applyFill="1" applyBorder="1" applyAlignment="1" applyProtection="1">
      <alignment horizontal="center" vertical="center"/>
    </xf>
    <xf numFmtId="0" fontId="4" fillId="4" borderId="0" xfId="0" applyFont="1" applyFill="1" applyBorder="1" applyAlignment="1" applyProtection="1">
      <alignment vertical="center" wrapText="1"/>
    </xf>
    <xf numFmtId="0" fontId="8" fillId="4" borderId="0" xfId="0" applyFont="1" applyFill="1" applyBorder="1" applyAlignment="1" applyProtection="1">
      <alignment horizontal="right" vertical="center"/>
    </xf>
    <xf numFmtId="0" fontId="6" fillId="4" borderId="4" xfId="0" applyFont="1" applyFill="1" applyBorder="1" applyAlignment="1" applyProtection="1">
      <alignment horizontal="right" vertical="center"/>
    </xf>
    <xf numFmtId="0" fontId="6" fillId="4" borderId="0" xfId="0" applyFont="1" applyFill="1" applyAlignment="1" applyProtection="1">
      <alignment horizontal="right" vertical="center"/>
    </xf>
    <xf numFmtId="0" fontId="4" fillId="4" borderId="0" xfId="0" applyFont="1" applyFill="1" applyAlignment="1" applyProtection="1">
      <alignment horizontal="center" vertical="center"/>
    </xf>
    <xf numFmtId="0" fontId="4" fillId="4" borderId="0" xfId="0" applyFont="1" applyFill="1" applyBorder="1" applyAlignment="1" applyProtection="1">
      <alignment horizontal="center" vertical="center"/>
    </xf>
    <xf numFmtId="0" fontId="5" fillId="7" borderId="2" xfId="0" applyFont="1" applyFill="1" applyBorder="1" applyAlignment="1" applyProtection="1">
      <alignment vertical="center"/>
    </xf>
    <xf numFmtId="0" fontId="8" fillId="7" borderId="0" xfId="0" applyFont="1" applyFill="1" applyAlignment="1" applyProtection="1">
      <alignment horizontal="left" vertical="center"/>
    </xf>
    <xf numFmtId="0" fontId="5" fillId="4" borderId="0" xfId="0" applyFont="1" applyFill="1" applyProtection="1"/>
    <xf numFmtId="0" fontId="0" fillId="7" borderId="0" xfId="0" applyFont="1" applyFill="1" applyAlignment="1" applyProtection="1">
      <alignment horizontal="center"/>
    </xf>
    <xf numFmtId="0" fontId="4" fillId="3" borderId="0" xfId="0" applyFont="1" applyFill="1" applyAlignment="1" applyProtection="1">
      <alignment vertical="center"/>
    </xf>
    <xf numFmtId="0" fontId="5" fillId="5" borderId="2" xfId="0" applyFont="1" applyFill="1" applyBorder="1" applyAlignment="1" applyProtection="1">
      <alignment vertical="center"/>
    </xf>
    <xf numFmtId="0" fontId="4" fillId="5" borderId="4" xfId="0" applyFont="1" applyFill="1" applyBorder="1" applyAlignment="1" applyProtection="1">
      <alignment vertical="center"/>
    </xf>
    <xf numFmtId="0" fontId="4" fillId="5" borderId="3" xfId="0" applyFont="1" applyFill="1" applyBorder="1" applyAlignment="1" applyProtection="1">
      <alignment vertical="center"/>
    </xf>
    <xf numFmtId="0" fontId="6" fillId="4" borderId="4" xfId="0" applyFont="1" applyFill="1" applyBorder="1" applyAlignment="1" applyProtection="1">
      <alignment vertical="center"/>
    </xf>
    <xf numFmtId="0" fontId="5" fillId="3" borderId="2" xfId="0" applyFont="1" applyFill="1" applyBorder="1" applyAlignment="1" applyProtection="1">
      <alignment vertical="center"/>
    </xf>
    <xf numFmtId="0" fontId="4" fillId="3" borderId="4" xfId="0" applyFont="1" applyFill="1" applyBorder="1" applyAlignment="1" applyProtection="1">
      <alignment vertical="center"/>
    </xf>
    <xf numFmtId="0" fontId="4" fillId="3" borderId="3" xfId="0" applyFont="1" applyFill="1" applyBorder="1" applyAlignment="1" applyProtection="1">
      <alignment vertical="center"/>
    </xf>
    <xf numFmtId="0" fontId="0" fillId="7" borderId="0" xfId="0" applyFont="1" applyFill="1" applyAlignment="1" applyProtection="1"/>
    <xf numFmtId="0" fontId="5" fillId="4" borderId="0" xfId="0" applyFont="1" applyFill="1" applyBorder="1" applyAlignment="1" applyProtection="1">
      <alignment vertical="center"/>
    </xf>
    <xf numFmtId="0" fontId="4" fillId="4" borderId="0" xfId="0" applyFont="1" applyFill="1" applyBorder="1" applyProtection="1"/>
    <xf numFmtId="0" fontId="6" fillId="4" borderId="0" xfId="0" applyFont="1" applyFill="1" applyAlignment="1" applyProtection="1">
      <alignment vertical="center"/>
    </xf>
    <xf numFmtId="0" fontId="5" fillId="4" borderId="1" xfId="0" applyFont="1" applyFill="1" applyBorder="1" applyAlignment="1" applyProtection="1">
      <alignment horizontal="center" vertical="center"/>
    </xf>
    <xf numFmtId="37" fontId="4" fillId="4" borderId="0" xfId="1" applyNumberFormat="1" applyFont="1" applyFill="1" applyBorder="1" applyAlignment="1" applyProtection="1">
      <alignment horizontal="center" vertical="center"/>
    </xf>
    <xf numFmtId="44" fontId="4" fillId="4" borderId="0" xfId="0" applyNumberFormat="1" applyFont="1" applyFill="1" applyBorder="1" applyAlignment="1" applyProtection="1">
      <alignment vertical="center"/>
    </xf>
    <xf numFmtId="0" fontId="0" fillId="7" borderId="16" xfId="0" applyFont="1" applyFill="1" applyBorder="1" applyAlignment="1" applyProtection="1">
      <alignment horizontal="center"/>
    </xf>
    <xf numFmtId="165" fontId="0" fillId="7" borderId="16" xfId="0" applyNumberFormat="1" applyFont="1" applyFill="1" applyBorder="1" applyAlignment="1" applyProtection="1">
      <alignment horizontal="center"/>
    </xf>
    <xf numFmtId="0" fontId="8" fillId="2" borderId="12" xfId="0" applyFont="1" applyFill="1" applyBorder="1" applyAlignment="1" applyProtection="1">
      <alignment vertical="top" wrapText="1"/>
    </xf>
    <xf numFmtId="0" fontId="20" fillId="4" borderId="0" xfId="0" applyFont="1" applyFill="1" applyAlignment="1" applyProtection="1">
      <alignment horizontal="left"/>
    </xf>
    <xf numFmtId="0" fontId="8" fillId="4" borderId="0" xfId="0" applyFont="1" applyFill="1" applyBorder="1" applyAlignment="1" applyProtection="1">
      <alignment horizontal="left" vertical="center"/>
    </xf>
    <xf numFmtId="0" fontId="6" fillId="4" borderId="0" xfId="0" applyFont="1" applyFill="1" applyBorder="1" applyAlignment="1" applyProtection="1">
      <alignment vertical="center"/>
    </xf>
    <xf numFmtId="0" fontId="11" fillId="4" borderId="0" xfId="0" applyFont="1" applyFill="1" applyBorder="1" applyAlignment="1" applyProtection="1">
      <alignment vertical="center"/>
    </xf>
    <xf numFmtId="0" fontId="22" fillId="7" borderId="0" xfId="0" applyFont="1" applyFill="1" applyProtection="1"/>
    <xf numFmtId="0" fontId="4" fillId="4" borderId="1" xfId="0" applyFont="1" applyFill="1" applyBorder="1" applyAlignment="1" applyProtection="1">
      <alignment vertical="center"/>
    </xf>
    <xf numFmtId="0" fontId="5" fillId="6" borderId="2" xfId="0" applyFont="1" applyFill="1" applyBorder="1" applyAlignment="1" applyProtection="1">
      <alignment vertical="center"/>
    </xf>
    <xf numFmtId="0" fontId="5" fillId="6" borderId="3" xfId="0" applyFont="1" applyFill="1" applyBorder="1" applyAlignment="1" applyProtection="1">
      <alignment vertical="center"/>
    </xf>
    <xf numFmtId="0" fontId="4" fillId="4" borderId="4" xfId="0" applyFont="1" applyFill="1" applyBorder="1" applyAlignment="1" applyProtection="1">
      <alignment vertical="center"/>
    </xf>
    <xf numFmtId="0" fontId="5" fillId="4" borderId="1" xfId="0" applyFont="1" applyFill="1" applyBorder="1" applyAlignment="1" applyProtection="1">
      <alignment vertical="center" wrapText="1"/>
    </xf>
    <xf numFmtId="0" fontId="8" fillId="7" borderId="0" xfId="0" applyFont="1" applyFill="1" applyBorder="1" applyAlignment="1" applyProtection="1">
      <alignment horizontal="left" vertical="center"/>
    </xf>
    <xf numFmtId="1" fontId="4" fillId="4" borderId="1" xfId="0" applyNumberFormat="1" applyFont="1" applyFill="1" applyBorder="1" applyAlignment="1" applyProtection="1">
      <alignment horizontal="center" vertical="center"/>
      <protection locked="0"/>
    </xf>
    <xf numFmtId="165" fontId="12" fillId="7" borderId="0" xfId="0" applyNumberFormat="1" applyFont="1" applyFill="1" applyBorder="1" applyProtection="1"/>
    <xf numFmtId="43" fontId="12" fillId="7" borderId="0" xfId="1" applyFont="1" applyFill="1" applyBorder="1" applyAlignment="1" applyProtection="1">
      <alignment horizontal="center"/>
    </xf>
    <xf numFmtId="9" fontId="12" fillId="7" borderId="0" xfId="3" applyFont="1" applyFill="1" applyBorder="1" applyProtection="1"/>
    <xf numFmtId="0" fontId="12" fillId="7" borderId="0" xfId="0" applyFont="1" applyFill="1" applyBorder="1" applyAlignment="1" applyProtection="1"/>
    <xf numFmtId="0" fontId="12" fillId="7" borderId="16" xfId="0" applyFont="1" applyFill="1" applyBorder="1" applyAlignment="1" applyProtection="1">
      <alignment horizontal="center" vertical="center" wrapText="1"/>
    </xf>
    <xf numFmtId="165" fontId="12" fillId="7" borderId="16" xfId="1" applyNumberFormat="1" applyFont="1" applyFill="1" applyBorder="1" applyAlignment="1" applyProtection="1">
      <alignment vertical="center" wrapText="1"/>
    </xf>
    <xf numFmtId="165" fontId="12" fillId="7" borderId="0" xfId="0" applyNumberFormat="1" applyFont="1" applyFill="1" applyBorder="1" applyAlignment="1" applyProtection="1"/>
    <xf numFmtId="164" fontId="12" fillId="7" borderId="16" xfId="1" applyNumberFormat="1" applyFont="1" applyFill="1" applyBorder="1" applyAlignment="1" applyProtection="1">
      <alignment vertical="center" wrapText="1"/>
    </xf>
    <xf numFmtId="9" fontId="12" fillId="7" borderId="0" xfId="3" applyFont="1" applyFill="1" applyBorder="1" applyAlignment="1" applyProtection="1"/>
    <xf numFmtId="43" fontId="12" fillId="7" borderId="0" xfId="0" applyNumberFormat="1" applyFont="1" applyFill="1" applyBorder="1" applyAlignment="1" applyProtection="1"/>
    <xf numFmtId="0" fontId="12" fillId="7" borderId="16" xfId="0" applyFont="1" applyFill="1" applyBorder="1" applyAlignment="1" applyProtection="1">
      <alignment vertical="center"/>
    </xf>
    <xf numFmtId="0" fontId="15" fillId="7" borderId="0" xfId="0" applyFont="1" applyFill="1" applyProtection="1"/>
    <xf numFmtId="9" fontId="13" fillId="7" borderId="16" xfId="3" applyFont="1" applyFill="1" applyBorder="1" applyAlignment="1" applyProtection="1">
      <alignment horizontal="center" vertical="center" wrapText="1"/>
    </xf>
    <xf numFmtId="0" fontId="12" fillId="7" borderId="0" xfId="0" applyFont="1" applyFill="1" applyAlignment="1" applyProtection="1"/>
    <xf numFmtId="0" fontId="12" fillId="7" borderId="0" xfId="0" applyFont="1" applyFill="1" applyAlignment="1" applyProtection="1">
      <alignment horizontal="center"/>
    </xf>
    <xf numFmtId="0" fontId="16" fillId="7" borderId="20" xfId="0" applyFont="1" applyFill="1" applyBorder="1" applyAlignment="1" applyProtection="1">
      <alignment horizontal="center" vertical="center" wrapText="1"/>
    </xf>
    <xf numFmtId="0" fontId="12" fillId="7" borderId="21" xfId="0" applyFont="1" applyFill="1" applyBorder="1" applyAlignment="1" applyProtection="1">
      <alignment horizontal="center" vertical="center"/>
    </xf>
    <xf numFmtId="0" fontId="13" fillId="7" borderId="16" xfId="0" applyFont="1" applyFill="1" applyBorder="1" applyProtection="1"/>
    <xf numFmtId="0" fontId="13" fillId="7" borderId="0" xfId="0" applyFont="1" applyFill="1" applyAlignment="1" applyProtection="1">
      <alignment horizontal="center"/>
    </xf>
    <xf numFmtId="166" fontId="12" fillId="7" borderId="0" xfId="2" applyNumberFormat="1" applyFont="1" applyFill="1" applyProtection="1"/>
    <xf numFmtId="0" fontId="13" fillId="7" borderId="16" xfId="0" applyFont="1" applyFill="1" applyBorder="1" applyAlignment="1" applyProtection="1">
      <alignment horizontal="left" vertical="center"/>
    </xf>
    <xf numFmtId="165" fontId="12" fillId="7" borderId="16" xfId="1" applyNumberFormat="1" applyFont="1" applyFill="1" applyBorder="1" applyProtection="1"/>
    <xf numFmtId="0" fontId="13" fillId="7" borderId="0" xfId="0" applyFont="1" applyFill="1" applyBorder="1" applyAlignment="1" applyProtection="1">
      <alignment horizontal="center" vertical="center"/>
    </xf>
    <xf numFmtId="39" fontId="12" fillId="7" borderId="0" xfId="2" applyNumberFormat="1" applyFont="1" applyFill="1" applyBorder="1" applyAlignment="1" applyProtection="1">
      <alignment horizontal="center" vertical="center"/>
    </xf>
    <xf numFmtId="168" fontId="12" fillId="7" borderId="0" xfId="0" applyNumberFormat="1" applyFont="1" applyFill="1" applyProtection="1"/>
    <xf numFmtId="9" fontId="14" fillId="7" borderId="0" xfId="3" applyFont="1" applyFill="1" applyProtection="1"/>
    <xf numFmtId="0" fontId="12" fillId="7" borderId="0" xfId="0" applyFont="1" applyFill="1" applyBorder="1" applyAlignment="1" applyProtection="1">
      <alignment horizontal="center" vertical="center"/>
    </xf>
    <xf numFmtId="0" fontId="5" fillId="10" borderId="0" xfId="0" applyFont="1" applyFill="1"/>
    <xf numFmtId="0" fontId="4" fillId="10" borderId="0" xfId="0" applyFont="1" applyFill="1"/>
    <xf numFmtId="2" fontId="4" fillId="10" borderId="0" xfId="0" applyNumberFormat="1" applyFont="1" applyFill="1"/>
    <xf numFmtId="0" fontId="4" fillId="10" borderId="0" xfId="0" applyFont="1" applyFill="1" applyAlignment="1">
      <alignment wrapText="1"/>
    </xf>
    <xf numFmtId="0" fontId="5" fillId="10" borderId="1" xfId="0" applyFont="1" applyFill="1" applyBorder="1" applyAlignment="1">
      <alignment horizontal="center" vertical="top"/>
    </xf>
    <xf numFmtId="0" fontId="4" fillId="10" borderId="0" xfId="0" applyFont="1" applyFill="1" applyAlignment="1">
      <alignment horizontal="center"/>
    </xf>
    <xf numFmtId="0" fontId="13" fillId="7" borderId="16" xfId="0" applyFont="1" applyFill="1" applyBorder="1" applyAlignment="1" applyProtection="1">
      <alignment horizontal="center" vertical="center" wrapText="1"/>
    </xf>
    <xf numFmtId="0" fontId="4" fillId="7" borderId="16" xfId="0" applyFont="1" applyFill="1" applyBorder="1" applyProtection="1"/>
    <xf numFmtId="0" fontId="7" fillId="7" borderId="0" xfId="0" applyFont="1" applyFill="1" applyProtection="1"/>
    <xf numFmtId="0" fontId="7" fillId="7" borderId="16" xfId="0" applyFont="1" applyFill="1" applyBorder="1" applyAlignment="1" applyProtection="1">
      <alignment horizontal="center" vertical="center" wrapText="1"/>
    </xf>
    <xf numFmtId="1" fontId="4" fillId="7" borderId="0" xfId="0" applyNumberFormat="1" applyFont="1" applyFill="1" applyProtection="1"/>
    <xf numFmtId="0" fontId="26" fillId="7" borderId="0" xfId="0" applyFont="1" applyFill="1" applyBorder="1" applyAlignment="1" applyProtection="1">
      <alignment horizontal="center" vertical="center" wrapText="1"/>
    </xf>
    <xf numFmtId="1" fontId="4" fillId="7" borderId="0" xfId="3" applyNumberFormat="1" applyFont="1" applyFill="1" applyBorder="1" applyAlignment="1" applyProtection="1">
      <alignment horizontal="center" vertical="center" wrapText="1"/>
    </xf>
    <xf numFmtId="0" fontId="26" fillId="7" borderId="16" xfId="0" applyFont="1" applyFill="1" applyBorder="1" applyAlignment="1" applyProtection="1">
      <alignment horizontal="center" vertical="center" wrapText="1"/>
    </xf>
    <xf numFmtId="0" fontId="8" fillId="4" borderId="0" xfId="0" applyFont="1" applyFill="1" applyBorder="1" applyAlignment="1" applyProtection="1">
      <alignment vertical="center"/>
      <protection locked="0"/>
    </xf>
    <xf numFmtId="0" fontId="4" fillId="4" borderId="0" xfId="0" applyFont="1" applyFill="1" applyBorder="1" applyAlignment="1" applyProtection="1">
      <alignment horizontal="center" vertical="center"/>
      <protection locked="0"/>
    </xf>
    <xf numFmtId="0" fontId="5" fillId="10" borderId="0" xfId="0" applyFont="1" applyFill="1" applyAlignment="1">
      <alignment horizontal="left" vertical="top" wrapText="1"/>
    </xf>
    <xf numFmtId="0" fontId="4" fillId="10" borderId="0" xfId="0" applyFont="1" applyFill="1" applyAlignment="1">
      <alignment horizontal="left" vertical="top"/>
    </xf>
    <xf numFmtId="0" fontId="12" fillId="7" borderId="16" xfId="0" applyFont="1" applyFill="1" applyBorder="1" applyAlignment="1" applyProtection="1">
      <alignment vertical="center"/>
    </xf>
    <xf numFmtId="0" fontId="0" fillId="7" borderId="16" xfId="0" applyFont="1" applyFill="1" applyBorder="1" applyAlignment="1" applyProtection="1">
      <alignment vertical="center"/>
    </xf>
    <xf numFmtId="0" fontId="8" fillId="2" borderId="12" xfId="0" applyFont="1" applyFill="1" applyBorder="1" applyAlignment="1" applyProtection="1">
      <alignment horizontal="left" vertical="center"/>
    </xf>
    <xf numFmtId="0" fontId="8" fillId="2" borderId="13"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4" fillId="2" borderId="14" xfId="0" applyFont="1" applyFill="1" applyBorder="1" applyAlignment="1" applyProtection="1">
      <alignment horizontal="left" vertical="center"/>
    </xf>
    <xf numFmtId="0" fontId="8" fillId="2" borderId="10"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0" fontId="4" fillId="2" borderId="15" xfId="0" applyFont="1" applyFill="1" applyBorder="1" applyAlignment="1" applyProtection="1">
      <alignment horizontal="left" vertical="center"/>
    </xf>
    <xf numFmtId="0" fontId="13" fillId="7" borderId="16" xfId="0" applyFont="1" applyFill="1" applyBorder="1" applyAlignment="1" applyProtection="1">
      <alignment horizontal="center" vertical="center" wrapText="1"/>
    </xf>
    <xf numFmtId="165" fontId="12" fillId="7" borderId="16" xfId="1" applyNumberFormat="1" applyFont="1" applyFill="1" applyBorder="1" applyAlignment="1" applyProtection="1">
      <alignment horizontal="center" vertical="center" wrapText="1"/>
    </xf>
    <xf numFmtId="0" fontId="13" fillId="7" borderId="16" xfId="0" applyFont="1" applyFill="1" applyBorder="1" applyAlignment="1" applyProtection="1">
      <alignment vertical="center"/>
    </xf>
    <xf numFmtId="0" fontId="5" fillId="7" borderId="2" xfId="0" applyFont="1" applyFill="1" applyBorder="1" applyAlignment="1" applyProtection="1">
      <alignment horizontal="center" vertical="center"/>
    </xf>
    <xf numFmtId="0" fontId="5" fillId="7" borderId="4" xfId="0" applyFont="1" applyFill="1" applyBorder="1" applyAlignment="1" applyProtection="1">
      <alignment horizontal="center" vertical="center"/>
    </xf>
    <xf numFmtId="0" fontId="5" fillId="7" borderId="3" xfId="0" applyFont="1" applyFill="1" applyBorder="1" applyAlignment="1" applyProtection="1">
      <alignment horizontal="center" vertical="center"/>
    </xf>
    <xf numFmtId="0" fontId="5" fillId="5" borderId="2" xfId="0" applyFont="1" applyFill="1" applyBorder="1" applyAlignment="1" applyProtection="1">
      <alignment vertical="center"/>
    </xf>
    <xf numFmtId="0" fontId="5" fillId="5" borderId="3" xfId="0" applyFont="1" applyFill="1" applyBorder="1" applyAlignment="1" applyProtection="1">
      <alignment vertical="center"/>
    </xf>
    <xf numFmtId="0" fontId="5" fillId="6" borderId="2" xfId="0" applyFont="1" applyFill="1" applyBorder="1" applyAlignment="1" applyProtection="1">
      <alignment vertical="center"/>
    </xf>
    <xf numFmtId="0" fontId="5" fillId="6" borderId="3" xfId="0" applyFont="1" applyFill="1" applyBorder="1" applyAlignment="1" applyProtection="1">
      <alignment vertical="center"/>
    </xf>
    <xf numFmtId="0" fontId="5" fillId="4" borderId="5" xfId="0" applyFont="1" applyFill="1" applyBorder="1" applyAlignment="1" applyProtection="1">
      <alignment vertical="center"/>
    </xf>
    <xf numFmtId="0" fontId="5" fillId="4" borderId="6" xfId="0" applyFont="1" applyFill="1" applyBorder="1" applyAlignment="1" applyProtection="1">
      <alignment vertical="center"/>
    </xf>
    <xf numFmtId="0" fontId="5" fillId="4" borderId="7" xfId="0" applyFont="1" applyFill="1" applyBorder="1" applyAlignment="1" applyProtection="1">
      <alignment vertical="center"/>
    </xf>
    <xf numFmtId="0" fontId="5" fillId="8" borderId="2" xfId="0" applyFont="1" applyFill="1" applyBorder="1" applyAlignment="1" applyProtection="1">
      <alignment vertical="center"/>
    </xf>
    <xf numFmtId="0" fontId="5" fillId="8" borderId="3" xfId="0" applyFont="1" applyFill="1" applyBorder="1" applyAlignment="1" applyProtection="1">
      <alignment vertical="center"/>
    </xf>
    <xf numFmtId="1" fontId="12" fillId="7" borderId="16" xfId="0" applyNumberFormat="1" applyFont="1" applyFill="1" applyBorder="1" applyAlignment="1" applyProtection="1">
      <alignment horizontal="center" vertical="center" wrapText="1"/>
    </xf>
    <xf numFmtId="10" fontId="4" fillId="7" borderId="2" xfId="3" applyNumberFormat="1" applyFont="1" applyFill="1" applyBorder="1" applyAlignment="1" applyProtection="1">
      <alignment horizontal="center" vertical="center"/>
      <protection locked="0"/>
    </xf>
    <xf numFmtId="10" fontId="4" fillId="7" borderId="3" xfId="3" applyNumberFormat="1" applyFont="1" applyFill="1" applyBorder="1" applyAlignment="1" applyProtection="1">
      <alignment horizontal="center" vertical="center"/>
      <protection locked="0"/>
    </xf>
    <xf numFmtId="9" fontId="4" fillId="7" borderId="2" xfId="3" applyFont="1" applyFill="1" applyBorder="1" applyAlignment="1" applyProtection="1">
      <alignment horizontal="center" vertical="center"/>
      <protection locked="0"/>
    </xf>
    <xf numFmtId="9" fontId="4" fillId="7" borderId="3" xfId="3" applyFont="1" applyFill="1" applyBorder="1" applyAlignment="1" applyProtection="1">
      <alignment horizontal="center" vertical="center"/>
      <protection locked="0"/>
    </xf>
    <xf numFmtId="44" fontId="4" fillId="7" borderId="2" xfId="2" applyFont="1" applyFill="1" applyBorder="1" applyAlignment="1" applyProtection="1">
      <alignment horizontal="center" vertical="center"/>
      <protection locked="0"/>
    </xf>
    <xf numFmtId="44" fontId="4" fillId="7" borderId="3" xfId="2" applyFont="1" applyFill="1" applyBorder="1" applyAlignment="1" applyProtection="1">
      <alignment horizontal="center" vertical="center"/>
      <protection locked="0"/>
    </xf>
    <xf numFmtId="0" fontId="12" fillId="7" borderId="16" xfId="0" applyFont="1" applyFill="1" applyBorder="1" applyAlignment="1" applyProtection="1"/>
    <xf numFmtId="0" fontId="5" fillId="9" borderId="2" xfId="0" applyFont="1" applyFill="1" applyBorder="1" applyAlignment="1" applyProtection="1">
      <alignment vertical="center"/>
    </xf>
    <xf numFmtId="0" fontId="5" fillId="9" borderId="3" xfId="0" applyFont="1" applyFill="1" applyBorder="1" applyAlignment="1" applyProtection="1">
      <alignment vertical="center"/>
    </xf>
    <xf numFmtId="0" fontId="12" fillId="7" borderId="16" xfId="0" applyFont="1" applyFill="1" applyBorder="1" applyAlignment="1" applyProtection="1">
      <alignment horizontal="center"/>
    </xf>
    <xf numFmtId="0" fontId="27" fillId="4" borderId="0" xfId="0" applyFont="1" applyFill="1" applyAlignment="1" applyProtection="1">
      <alignment horizontal="left" vertical="center" wrapText="1"/>
    </xf>
    <xf numFmtId="0" fontId="21" fillId="4" borderId="0" xfId="0" applyFont="1" applyFill="1" applyAlignment="1" applyProtection="1">
      <alignment horizontal="left" vertical="center" wrapText="1"/>
    </xf>
    <xf numFmtId="9" fontId="12" fillId="7" borderId="16" xfId="3" applyFont="1" applyFill="1" applyBorder="1" applyAlignment="1" applyProtection="1">
      <alignment horizontal="center" vertical="center" wrapText="1"/>
    </xf>
    <xf numFmtId="0" fontId="5" fillId="7" borderId="1" xfId="0" applyFont="1" applyFill="1" applyBorder="1" applyAlignment="1" applyProtection="1">
      <alignment horizontal="center"/>
    </xf>
    <xf numFmtId="10" fontId="4" fillId="7" borderId="1" xfId="3" applyNumberFormat="1" applyFont="1" applyFill="1" applyBorder="1" applyAlignment="1" applyProtection="1">
      <alignment horizontal="center"/>
      <protection locked="0"/>
    </xf>
    <xf numFmtId="0" fontId="5" fillId="2" borderId="11" xfId="0" applyFont="1" applyFill="1" applyBorder="1" applyAlignment="1" applyProtection="1">
      <alignment horizontal="left"/>
    </xf>
    <xf numFmtId="0" fontId="4" fillId="4" borderId="2"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5" fillId="4" borderId="1" xfId="0" applyFont="1" applyFill="1" applyBorder="1" applyAlignment="1" applyProtection="1">
      <alignment vertical="center"/>
    </xf>
    <xf numFmtId="0" fontId="5" fillId="4" borderId="1" xfId="0" applyFont="1" applyFill="1" applyBorder="1" applyAlignment="1" applyProtection="1">
      <alignment vertical="center" wrapText="1"/>
    </xf>
    <xf numFmtId="0" fontId="4" fillId="4" borderId="2" xfId="0" applyFont="1" applyFill="1" applyBorder="1" applyAlignment="1" applyProtection="1">
      <alignment vertical="center"/>
    </xf>
    <xf numFmtId="0" fontId="4" fillId="4" borderId="4" xfId="0" applyFont="1" applyFill="1" applyBorder="1" applyAlignment="1" applyProtection="1">
      <alignment vertical="center"/>
    </xf>
    <xf numFmtId="0" fontId="4" fillId="4" borderId="3" xfId="0" applyFont="1" applyFill="1" applyBorder="1" applyAlignment="1" applyProtection="1">
      <alignment vertical="center"/>
    </xf>
    <xf numFmtId="0" fontId="5" fillId="4" borderId="5" xfId="0" applyFont="1" applyFill="1" applyBorder="1" applyAlignment="1" applyProtection="1">
      <alignment vertical="center" wrapText="1"/>
    </xf>
    <xf numFmtId="0" fontId="5" fillId="4" borderId="6" xfId="0" applyFont="1" applyFill="1" applyBorder="1" applyAlignment="1" applyProtection="1">
      <alignment vertical="center" wrapText="1"/>
    </xf>
    <xf numFmtId="0" fontId="5" fillId="5" borderId="4" xfId="0" applyFont="1" applyFill="1" applyBorder="1" applyAlignment="1" applyProtection="1">
      <alignment vertical="center"/>
    </xf>
    <xf numFmtId="0" fontId="5" fillId="4" borderId="2"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5" fillId="4" borderId="3" xfId="0" applyFont="1" applyFill="1" applyBorder="1" applyAlignment="1" applyProtection="1">
      <alignment horizontal="center" vertical="center"/>
    </xf>
    <xf numFmtId="37" fontId="4" fillId="2" borderId="8" xfId="0" applyNumberFormat="1" applyFont="1" applyFill="1" applyBorder="1" applyAlignment="1" applyProtection="1">
      <alignment horizontal="center" vertical="center"/>
    </xf>
    <xf numFmtId="37" fontId="4" fillId="2" borderId="13" xfId="0" applyNumberFormat="1" applyFont="1" applyFill="1" applyBorder="1" applyAlignment="1" applyProtection="1">
      <alignment horizontal="center" vertical="center"/>
    </xf>
    <xf numFmtId="2" fontId="12" fillId="7" borderId="16" xfId="0" applyNumberFormat="1" applyFont="1" applyFill="1" applyBorder="1" applyAlignment="1" applyProtection="1">
      <alignment horizontal="center" vertical="center" wrapText="1"/>
    </xf>
    <xf numFmtId="44" fontId="0" fillId="7" borderId="2" xfId="2" applyFont="1" applyFill="1" applyBorder="1" applyAlignment="1" applyProtection="1">
      <alignment horizontal="center" vertical="center"/>
      <protection locked="0"/>
    </xf>
    <xf numFmtId="44" fontId="0" fillId="7" borderId="3" xfId="2" applyFont="1" applyFill="1" applyBorder="1" applyAlignment="1" applyProtection="1">
      <alignment horizontal="center" vertical="center"/>
      <protection locked="0"/>
    </xf>
    <xf numFmtId="0" fontId="1" fillId="7" borderId="2"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3" xfId="0" applyFont="1" applyFill="1" applyBorder="1" applyAlignment="1" applyProtection="1">
      <alignment horizontal="center" vertical="center"/>
    </xf>
    <xf numFmtId="9" fontId="0" fillId="7" borderId="2" xfId="3" applyFont="1" applyFill="1" applyBorder="1" applyAlignment="1" applyProtection="1">
      <alignment horizontal="center" vertical="center"/>
      <protection locked="0"/>
    </xf>
    <xf numFmtId="9" fontId="0" fillId="7" borderId="3" xfId="3" applyFont="1" applyFill="1" applyBorder="1" applyAlignment="1" applyProtection="1">
      <alignment horizontal="center" vertical="center"/>
      <protection locked="0"/>
    </xf>
    <xf numFmtId="0" fontId="1" fillId="2" borderId="11" xfId="0" applyFont="1" applyFill="1" applyBorder="1" applyAlignment="1" applyProtection="1">
      <alignment horizontal="left"/>
    </xf>
    <xf numFmtId="10" fontId="0" fillId="7" borderId="2" xfId="3" applyNumberFormat="1" applyFont="1" applyFill="1" applyBorder="1" applyAlignment="1" applyProtection="1">
      <alignment horizontal="center" vertical="center"/>
      <protection locked="0"/>
    </xf>
    <xf numFmtId="10" fontId="0" fillId="7" borderId="3" xfId="3" applyNumberFormat="1" applyFont="1" applyFill="1" applyBorder="1" applyAlignment="1" applyProtection="1">
      <alignment horizontal="center" vertical="center"/>
      <protection locked="0"/>
    </xf>
    <xf numFmtId="0" fontId="1" fillId="7" borderId="2" xfId="0" applyFont="1" applyFill="1" applyBorder="1" applyAlignment="1" applyProtection="1">
      <alignment horizontal="center"/>
    </xf>
    <xf numFmtId="0" fontId="1" fillId="7" borderId="4" xfId="0" applyFont="1" applyFill="1" applyBorder="1" applyAlignment="1" applyProtection="1">
      <alignment horizontal="center"/>
    </xf>
    <xf numFmtId="0" fontId="1" fillId="7" borderId="3" xfId="0" applyFont="1" applyFill="1" applyBorder="1" applyAlignment="1" applyProtection="1">
      <alignment horizontal="center"/>
    </xf>
    <xf numFmtId="10" fontId="0" fillId="7" borderId="2" xfId="3" applyNumberFormat="1" applyFont="1" applyFill="1" applyBorder="1" applyAlignment="1" applyProtection="1">
      <alignment horizontal="center"/>
      <protection locked="0"/>
    </xf>
    <xf numFmtId="10" fontId="0" fillId="7" borderId="3" xfId="3" applyNumberFormat="1" applyFont="1" applyFill="1" applyBorder="1" applyAlignment="1" applyProtection="1">
      <alignment horizontal="center"/>
      <protection locked="0"/>
    </xf>
    <xf numFmtId="44" fontId="0" fillId="7" borderId="2" xfId="2" applyFont="1" applyFill="1" applyBorder="1" applyAlignment="1" applyProtection="1">
      <alignment horizontal="center" vertical="center"/>
    </xf>
    <xf numFmtId="44" fontId="0" fillId="7" borderId="3" xfId="2" applyFont="1" applyFill="1" applyBorder="1" applyAlignment="1" applyProtection="1">
      <alignment horizontal="center" vertical="center"/>
    </xf>
    <xf numFmtId="1" fontId="4" fillId="2" borderId="2" xfId="0" applyNumberFormat="1" applyFont="1"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4" fillId="4" borderId="2" xfId="0" applyFont="1" applyFill="1" applyBorder="1" applyAlignment="1" applyProtection="1">
      <alignment vertical="center"/>
      <protection locked="0"/>
    </xf>
    <xf numFmtId="0" fontId="0" fillId="0" borderId="4" xfId="0" applyBorder="1" applyAlignment="1" applyProtection="1">
      <alignment vertical="center"/>
      <protection locked="0"/>
    </xf>
    <xf numFmtId="0" fontId="0" fillId="0" borderId="3" xfId="0" applyBorder="1" applyAlignment="1" applyProtection="1">
      <alignment vertical="center"/>
      <protection locked="0"/>
    </xf>
    <xf numFmtId="0" fontId="5" fillId="8" borderId="2" xfId="0" applyFont="1" applyFill="1" applyBorder="1" applyAlignment="1" applyProtection="1">
      <alignment horizontal="left" vertical="center"/>
    </xf>
    <xf numFmtId="0" fontId="5" fillId="8" borderId="4" xfId="0" applyFont="1" applyFill="1" applyBorder="1" applyAlignment="1" applyProtection="1">
      <alignment horizontal="left" vertical="center"/>
    </xf>
    <xf numFmtId="0" fontId="5" fillId="8" borderId="3" xfId="0" applyFont="1" applyFill="1" applyBorder="1" applyAlignment="1" applyProtection="1">
      <alignment horizontal="left" vertical="center"/>
    </xf>
    <xf numFmtId="1" fontId="4" fillId="4" borderId="2" xfId="0" applyNumberFormat="1"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37" fontId="4" fillId="2" borderId="0" xfId="0" applyNumberFormat="1" applyFont="1" applyFill="1" applyBorder="1" applyAlignment="1" applyProtection="1">
      <alignment horizontal="center" vertical="center"/>
    </xf>
    <xf numFmtId="37" fontId="4" fillId="2" borderId="10" xfId="0" applyNumberFormat="1" applyFont="1" applyFill="1" applyBorder="1" applyAlignment="1" applyProtection="1">
      <alignment horizontal="center" vertical="center"/>
    </xf>
    <xf numFmtId="37" fontId="4" fillId="2" borderId="11" xfId="0" applyNumberFormat="1" applyFont="1" applyFill="1" applyBorder="1" applyAlignment="1" applyProtection="1">
      <alignment horizontal="center" vertical="center"/>
    </xf>
    <xf numFmtId="37" fontId="4" fillId="2" borderId="15" xfId="0" applyNumberFormat="1" applyFont="1" applyFill="1" applyBorder="1" applyAlignment="1" applyProtection="1">
      <alignment horizontal="center" vertical="center"/>
    </xf>
    <xf numFmtId="3" fontId="4" fillId="2" borderId="2" xfId="0" applyNumberFormat="1" applyFont="1" applyFill="1" applyBorder="1" applyAlignment="1" applyProtection="1">
      <alignment horizontal="center" vertical="center" wrapText="1"/>
    </xf>
    <xf numFmtId="3" fontId="4" fillId="2" borderId="4" xfId="0" applyNumberFormat="1" applyFont="1" applyFill="1" applyBorder="1" applyAlignment="1" applyProtection="1">
      <alignment horizontal="center" vertical="center" wrapText="1"/>
    </xf>
    <xf numFmtId="3" fontId="4" fillId="2" borderId="3" xfId="0" applyNumberFormat="1" applyFont="1" applyFill="1" applyBorder="1" applyAlignment="1" applyProtection="1">
      <alignment horizontal="center" vertical="center" wrapText="1"/>
    </xf>
    <xf numFmtId="39" fontId="0" fillId="7" borderId="2" xfId="2" applyNumberFormat="1" applyFont="1" applyFill="1" applyBorder="1" applyAlignment="1" applyProtection="1">
      <alignment horizontal="center" vertical="center"/>
      <protection locked="0"/>
    </xf>
    <xf numFmtId="39" fontId="0" fillId="7" borderId="3" xfId="2" applyNumberFormat="1" applyFont="1" applyFill="1" applyBorder="1" applyAlignment="1" applyProtection="1">
      <alignment horizontal="center" vertical="center"/>
      <protection locked="0"/>
    </xf>
    <xf numFmtId="1" fontId="4" fillId="2" borderId="4" xfId="0" applyNumberFormat="1" applyFont="1" applyFill="1" applyBorder="1" applyAlignment="1" applyProtection="1">
      <alignment horizontal="center" vertical="center" wrapText="1"/>
    </xf>
    <xf numFmtId="1" fontId="4" fillId="2" borderId="3" xfId="0" applyNumberFormat="1" applyFont="1" applyFill="1" applyBorder="1" applyAlignment="1" applyProtection="1">
      <alignment horizontal="center" vertical="center" wrapText="1"/>
    </xf>
    <xf numFmtId="0" fontId="5" fillId="8" borderId="2" xfId="0" applyFont="1" applyFill="1" applyBorder="1" applyAlignment="1" applyProtection="1">
      <alignment horizontal="left" vertical="center" wrapText="1"/>
    </xf>
    <xf numFmtId="0" fontId="5" fillId="8" borderId="4" xfId="0" applyFont="1" applyFill="1" applyBorder="1" applyAlignment="1" applyProtection="1">
      <alignment horizontal="left" vertical="center" wrapText="1"/>
    </xf>
    <xf numFmtId="0" fontId="5" fillId="8" borderId="3" xfId="0" applyFont="1" applyFill="1" applyBorder="1" applyAlignment="1" applyProtection="1">
      <alignment horizontal="left" vertical="center" wrapText="1"/>
    </xf>
    <xf numFmtId="39" fontId="4" fillId="2" borderId="2" xfId="0" applyNumberFormat="1" applyFont="1" applyFill="1" applyBorder="1" applyAlignment="1" applyProtection="1">
      <alignment horizontal="center" vertical="center"/>
    </xf>
    <xf numFmtId="39" fontId="4" fillId="2" borderId="4" xfId="0" applyNumberFormat="1" applyFont="1" applyFill="1" applyBorder="1" applyAlignment="1" applyProtection="1">
      <alignment horizontal="center" vertical="center"/>
    </xf>
    <xf numFmtId="39" fontId="4" fillId="2" borderId="3" xfId="0" applyNumberFormat="1" applyFont="1" applyFill="1" applyBorder="1" applyAlignment="1" applyProtection="1">
      <alignment horizontal="center" vertical="center"/>
    </xf>
    <xf numFmtId="9" fontId="4" fillId="2" borderId="2" xfId="3" applyFont="1" applyFill="1" applyBorder="1" applyAlignment="1" applyProtection="1">
      <alignment horizontal="center" vertical="center"/>
    </xf>
    <xf numFmtId="9" fontId="4" fillId="2" borderId="4" xfId="3" applyFont="1" applyFill="1" applyBorder="1" applyAlignment="1" applyProtection="1">
      <alignment horizontal="center" vertical="center"/>
    </xf>
    <xf numFmtId="9" fontId="4" fillId="2" borderId="3" xfId="3" applyFont="1" applyFill="1" applyBorder="1" applyAlignment="1" applyProtection="1">
      <alignment horizontal="center" vertical="center"/>
    </xf>
    <xf numFmtId="37" fontId="4" fillId="2" borderId="2" xfId="0" applyNumberFormat="1" applyFont="1" applyFill="1" applyBorder="1" applyAlignment="1" applyProtection="1">
      <alignment horizontal="center" vertical="center" wrapText="1"/>
    </xf>
    <xf numFmtId="37" fontId="4" fillId="2" borderId="4" xfId="0" applyNumberFormat="1" applyFont="1" applyFill="1" applyBorder="1" applyAlignment="1" applyProtection="1">
      <alignment horizontal="center" vertical="center" wrapText="1"/>
    </xf>
    <xf numFmtId="37" fontId="4" fillId="2" borderId="3" xfId="0" applyNumberFormat="1" applyFont="1" applyFill="1" applyBorder="1" applyAlignment="1" applyProtection="1">
      <alignment horizontal="center" vertical="center" wrapText="1"/>
    </xf>
    <xf numFmtId="166" fontId="4" fillId="2" borderId="2" xfId="0" applyNumberFormat="1" applyFont="1" applyFill="1" applyBorder="1" applyAlignment="1" applyProtection="1">
      <alignment horizontal="center" vertical="center" wrapText="1"/>
    </xf>
    <xf numFmtId="166" fontId="4" fillId="2" borderId="4" xfId="0" applyNumberFormat="1" applyFont="1" applyFill="1" applyBorder="1" applyAlignment="1" applyProtection="1">
      <alignment horizontal="center" vertical="center" wrapText="1"/>
    </xf>
    <xf numFmtId="166" fontId="4" fillId="2" borderId="3" xfId="0" applyNumberFormat="1" applyFont="1" applyFill="1" applyBorder="1" applyAlignment="1" applyProtection="1">
      <alignment horizontal="center" vertical="center" wrapText="1"/>
    </xf>
    <xf numFmtId="166" fontId="4" fillId="2" borderId="2" xfId="0" applyNumberFormat="1" applyFont="1" applyFill="1" applyBorder="1" applyAlignment="1" applyProtection="1">
      <alignment horizontal="center" vertical="center"/>
    </xf>
    <xf numFmtId="166" fontId="4" fillId="2" borderId="4" xfId="0" applyNumberFormat="1" applyFont="1" applyFill="1" applyBorder="1" applyAlignment="1" applyProtection="1">
      <alignment horizontal="center" vertical="center"/>
    </xf>
    <xf numFmtId="166" fontId="4" fillId="2" borderId="3" xfId="0" applyNumberFormat="1" applyFont="1" applyFill="1" applyBorder="1" applyAlignment="1" applyProtection="1">
      <alignment horizontal="center" vertical="center"/>
    </xf>
    <xf numFmtId="37" fontId="4" fillId="2" borderId="2" xfId="0" applyNumberFormat="1" applyFont="1" applyFill="1" applyBorder="1" applyAlignment="1" applyProtection="1">
      <alignment horizontal="center" vertical="center"/>
    </xf>
    <xf numFmtId="37" fontId="4" fillId="2" borderId="4" xfId="0" applyNumberFormat="1" applyFont="1" applyFill="1" applyBorder="1" applyAlignment="1" applyProtection="1">
      <alignment horizontal="center" vertical="center"/>
    </xf>
    <xf numFmtId="37" fontId="4" fillId="2" borderId="3" xfId="0" applyNumberFormat="1" applyFont="1" applyFill="1" applyBorder="1" applyAlignment="1" applyProtection="1">
      <alignment horizontal="center" vertical="center"/>
    </xf>
    <xf numFmtId="0" fontId="4" fillId="4" borderId="4" xfId="0" applyFont="1" applyFill="1" applyBorder="1" applyAlignment="1" applyProtection="1">
      <alignment vertical="center"/>
      <protection locked="0"/>
    </xf>
    <xf numFmtId="0" fontId="4" fillId="4" borderId="3" xfId="0" applyFont="1" applyFill="1" applyBorder="1" applyAlignment="1" applyProtection="1">
      <alignment vertical="center"/>
      <protection locked="0"/>
    </xf>
    <xf numFmtId="0" fontId="5" fillId="4" borderId="2" xfId="0" applyFont="1" applyFill="1" applyBorder="1" applyAlignment="1" applyProtection="1">
      <alignment vertical="center"/>
    </xf>
    <xf numFmtId="0" fontId="5" fillId="4" borderId="4" xfId="0" applyFont="1" applyFill="1" applyBorder="1" applyAlignment="1" applyProtection="1">
      <alignment vertical="center"/>
    </xf>
    <xf numFmtId="0" fontId="5" fillId="4" borderId="3" xfId="0" applyFont="1" applyFill="1" applyBorder="1" applyAlignment="1" applyProtection="1">
      <alignment vertical="center"/>
    </xf>
    <xf numFmtId="1" fontId="12" fillId="7" borderId="17" xfId="3" applyNumberFormat="1" applyFont="1" applyFill="1" applyBorder="1" applyAlignment="1" applyProtection="1">
      <alignment horizontal="center" vertical="center"/>
    </xf>
    <xf numFmtId="1" fontId="12" fillId="7" borderId="18" xfId="3" applyNumberFormat="1" applyFont="1" applyFill="1" applyBorder="1" applyAlignment="1" applyProtection="1">
      <alignment horizontal="center" vertical="center"/>
    </xf>
    <xf numFmtId="0" fontId="13" fillId="7" borderId="19" xfId="0" applyFont="1" applyFill="1" applyBorder="1" applyAlignment="1" applyProtection="1">
      <alignment horizontal="center"/>
    </xf>
    <xf numFmtId="0" fontId="16" fillId="7" borderId="16" xfId="0" applyFont="1" applyFill="1" applyBorder="1" applyAlignment="1" applyProtection="1">
      <alignment horizontal="center" vertical="center" wrapText="1"/>
    </xf>
    <xf numFmtId="1" fontId="12" fillId="7" borderId="16" xfId="3" applyNumberFormat="1" applyFont="1" applyFill="1" applyBorder="1" applyAlignment="1" applyProtection="1">
      <alignment horizontal="center" vertical="center"/>
    </xf>
    <xf numFmtId="0" fontId="4" fillId="3" borderId="0" xfId="0" applyFont="1" applyFill="1" applyAlignment="1" applyProtection="1">
      <alignment vertical="center"/>
    </xf>
    <xf numFmtId="0" fontId="0" fillId="0" borderId="0" xfId="0" applyAlignment="1" applyProtection="1">
      <alignment vertical="center"/>
    </xf>
    <xf numFmtId="0" fontId="5" fillId="6" borderId="1" xfId="0" applyFont="1" applyFill="1" applyBorder="1" applyAlignment="1" applyProtection="1">
      <alignment vertical="center"/>
    </xf>
    <xf numFmtId="0" fontId="0" fillId="0" borderId="1" xfId="0" applyBorder="1" applyAlignment="1" applyProtection="1">
      <alignment vertical="center"/>
    </xf>
    <xf numFmtId="0" fontId="4" fillId="4" borderId="1" xfId="0" applyFont="1" applyFill="1" applyBorder="1" applyAlignment="1" applyProtection="1">
      <alignment vertical="center"/>
      <protection locked="0"/>
    </xf>
    <xf numFmtId="0" fontId="0" fillId="0" borderId="1" xfId="0" applyBorder="1" applyAlignment="1" applyProtection="1">
      <alignment vertical="center"/>
      <protection locked="0"/>
    </xf>
    <xf numFmtId="0" fontId="5" fillId="6" borderId="4" xfId="0" applyFont="1" applyFill="1" applyBorder="1" applyAlignment="1" applyProtection="1">
      <alignment vertical="center"/>
    </xf>
    <xf numFmtId="0" fontId="0" fillId="0" borderId="4" xfId="0" applyBorder="1" applyAlignment="1" applyProtection="1">
      <alignment vertical="center"/>
    </xf>
    <xf numFmtId="0" fontId="0" fillId="0" borderId="3" xfId="0" applyBorder="1" applyAlignment="1" applyProtection="1">
      <alignment vertical="center"/>
    </xf>
    <xf numFmtId="0" fontId="5" fillId="5" borderId="1" xfId="0" applyFont="1" applyFill="1" applyBorder="1" applyAlignment="1" applyProtection="1">
      <alignment vertical="center"/>
    </xf>
    <xf numFmtId="0" fontId="4" fillId="4" borderId="0" xfId="0" applyFont="1" applyFill="1" applyAlignment="1" applyProtection="1">
      <alignment horizontal="center"/>
      <protection locked="0"/>
    </xf>
    <xf numFmtId="0" fontId="1" fillId="7" borderId="1" xfId="0" applyFont="1" applyFill="1" applyBorder="1" applyAlignment="1" applyProtection="1">
      <alignment horizontal="center"/>
    </xf>
    <xf numFmtId="1" fontId="0" fillId="7" borderId="1" xfId="3" applyNumberFormat="1" applyFont="1" applyFill="1" applyBorder="1" applyAlignment="1" applyProtection="1">
      <alignment horizontal="center"/>
      <protection locked="0"/>
    </xf>
    <xf numFmtId="43" fontId="13" fillId="7" borderId="19" xfId="1" applyFont="1" applyFill="1" applyBorder="1" applyAlignment="1" applyProtection="1">
      <alignment horizontal="center"/>
    </xf>
    <xf numFmtId="0" fontId="16" fillId="7" borderId="17" xfId="0" applyFont="1" applyFill="1" applyBorder="1" applyAlignment="1" applyProtection="1">
      <alignment horizontal="center" vertical="center" wrapText="1"/>
    </xf>
    <xf numFmtId="0" fontId="16" fillId="7" borderId="18" xfId="0" applyFont="1" applyFill="1" applyBorder="1" applyAlignment="1" applyProtection="1">
      <alignment horizontal="center" vertical="center" wrapText="1"/>
    </xf>
    <xf numFmtId="1" fontId="13" fillId="7" borderId="22" xfId="0" applyNumberFormat="1" applyFont="1" applyFill="1" applyBorder="1" applyAlignment="1" applyProtection="1">
      <alignment horizontal="center"/>
    </xf>
    <xf numFmtId="1" fontId="12" fillId="7" borderId="0" xfId="0" applyNumberFormat="1" applyFont="1" applyFill="1" applyAlignment="1" applyProtection="1">
      <alignment horizontal="center"/>
    </xf>
    <xf numFmtId="0" fontId="12" fillId="7" borderId="0" xfId="0" applyFont="1" applyFill="1" applyAlignment="1" applyProtection="1">
      <alignment horizontal="center"/>
    </xf>
    <xf numFmtId="0" fontId="4" fillId="4" borderId="0" xfId="0" applyFont="1" applyFill="1" applyAlignment="1" applyProtection="1">
      <alignment horizontal="left"/>
      <protection locked="0"/>
    </xf>
    <xf numFmtId="0" fontId="28" fillId="4" borderId="5" xfId="0" applyFont="1" applyFill="1" applyBorder="1" applyAlignment="1" applyProtection="1">
      <alignment horizontal="center" vertical="center" wrapText="1"/>
    </xf>
    <xf numFmtId="0" fontId="28" fillId="4" borderId="7" xfId="0" applyFont="1" applyFill="1" applyBorder="1" applyAlignment="1" applyProtection="1">
      <alignment horizontal="center" vertical="center" wrapText="1"/>
    </xf>
    <xf numFmtId="0" fontId="17" fillId="7" borderId="0" xfId="0" applyFont="1" applyFill="1" applyBorder="1" applyAlignment="1" applyProtection="1">
      <alignment horizontal="center" vertical="center" wrapText="1"/>
    </xf>
    <xf numFmtId="0" fontId="17" fillId="7" borderId="0" xfId="0" applyFont="1" applyFill="1" applyBorder="1" applyAlignment="1" applyProtection="1">
      <alignment vertical="center"/>
    </xf>
    <xf numFmtId="0" fontId="13" fillId="7" borderId="0" xfId="0" applyFont="1" applyFill="1" applyBorder="1" applyAlignment="1" applyProtection="1">
      <alignment vertical="center"/>
    </xf>
    <xf numFmtId="0" fontId="7" fillId="4" borderId="2" xfId="0" applyFont="1" applyFill="1" applyBorder="1" applyAlignment="1" applyProtection="1">
      <alignment horizontal="center" vertical="center" wrapText="1"/>
    </xf>
    <xf numFmtId="0" fontId="7" fillId="4" borderId="3" xfId="0" applyFont="1" applyFill="1" applyBorder="1" applyAlignment="1" applyProtection="1">
      <alignment horizontal="center" vertical="center" wrapText="1"/>
    </xf>
    <xf numFmtId="0" fontId="0" fillId="4" borderId="4" xfId="0" applyFill="1" applyBorder="1" applyAlignment="1" applyProtection="1">
      <alignment vertical="center"/>
      <protection locked="0"/>
    </xf>
    <xf numFmtId="0" fontId="0" fillId="4" borderId="3" xfId="0" applyFill="1" applyBorder="1" applyAlignment="1" applyProtection="1">
      <alignment vertical="center"/>
      <protection locked="0"/>
    </xf>
    <xf numFmtId="0" fontId="0" fillId="4" borderId="1" xfId="0" applyFill="1" applyBorder="1" applyAlignment="1" applyProtection="1">
      <alignment vertical="center"/>
      <protection locked="0"/>
    </xf>
    <xf numFmtId="10" fontId="0" fillId="7" borderId="1" xfId="3" applyNumberFormat="1" applyFont="1" applyFill="1" applyBorder="1" applyAlignment="1" applyProtection="1">
      <alignment horizontal="center"/>
      <protection locked="0"/>
    </xf>
    <xf numFmtId="0" fontId="0" fillId="6" borderId="4" xfId="0" applyFill="1" applyBorder="1" applyAlignment="1" applyProtection="1">
      <alignment vertical="center"/>
    </xf>
    <xf numFmtId="0" fontId="0" fillId="6" borderId="3" xfId="0" applyFill="1" applyBorder="1" applyAlignment="1" applyProtection="1">
      <alignment vertical="center"/>
    </xf>
    <xf numFmtId="1" fontId="12" fillId="7" borderId="0" xfId="3" applyNumberFormat="1" applyFont="1" applyFill="1" applyBorder="1" applyAlignment="1" applyProtection="1">
      <alignment horizontal="center" vertical="center"/>
    </xf>
    <xf numFmtId="0" fontId="16" fillId="7" borderId="0" xfId="0" applyFont="1" applyFill="1" applyBorder="1" applyAlignment="1" applyProtection="1">
      <alignment horizontal="center" vertical="center" wrapText="1"/>
    </xf>
    <xf numFmtId="0" fontId="16" fillId="7" borderId="0" xfId="0" applyFont="1" applyFill="1" applyBorder="1" applyAlignment="1" applyProtection="1">
      <alignment vertical="center"/>
    </xf>
    <xf numFmtId="166" fontId="4" fillId="2" borderId="1" xfId="0" applyNumberFormat="1" applyFont="1" applyFill="1" applyBorder="1" applyAlignment="1" applyProtection="1">
      <alignment horizontal="center" vertical="center"/>
    </xf>
    <xf numFmtId="9" fontId="4" fillId="2" borderId="1" xfId="3" applyFont="1" applyFill="1" applyBorder="1" applyAlignment="1" applyProtection="1">
      <alignment horizontal="center" vertical="center"/>
    </xf>
    <xf numFmtId="39" fontId="4" fillId="2" borderId="1" xfId="0" applyNumberFormat="1" applyFont="1" applyFill="1" applyBorder="1" applyAlignment="1" applyProtection="1">
      <alignment horizontal="center" vertical="center"/>
    </xf>
    <xf numFmtId="37" fontId="4" fillId="2" borderId="1" xfId="0" applyNumberFormat="1" applyFont="1" applyFill="1" applyBorder="1" applyAlignment="1" applyProtection="1">
      <alignment horizontal="center" vertical="center"/>
    </xf>
    <xf numFmtId="3" fontId="4" fillId="2" borderId="12" xfId="0" applyNumberFormat="1" applyFont="1" applyFill="1" applyBorder="1" applyAlignment="1" applyProtection="1">
      <alignment horizontal="center" vertical="center" wrapText="1"/>
    </xf>
    <xf numFmtId="3" fontId="4" fillId="2" borderId="8" xfId="0" applyNumberFormat="1" applyFont="1" applyFill="1" applyBorder="1" applyAlignment="1" applyProtection="1">
      <alignment horizontal="center" vertical="center" wrapText="1"/>
    </xf>
    <xf numFmtId="3" fontId="4" fillId="2" borderId="13" xfId="0" applyNumberFormat="1" applyFont="1" applyFill="1" applyBorder="1" applyAlignment="1" applyProtection="1">
      <alignment horizontal="center" vertical="center" wrapText="1"/>
    </xf>
    <xf numFmtId="1" fontId="4" fillId="2" borderId="12" xfId="0" applyNumberFormat="1" applyFont="1" applyFill="1" applyBorder="1" applyAlignment="1" applyProtection="1">
      <alignment horizontal="center" vertical="center" wrapText="1"/>
    </xf>
    <xf numFmtId="1" fontId="4" fillId="2" borderId="8" xfId="0" applyNumberFormat="1" applyFont="1" applyFill="1" applyBorder="1" applyAlignment="1" applyProtection="1">
      <alignment horizontal="center" vertical="center" wrapText="1"/>
    </xf>
    <xf numFmtId="1" fontId="4" fillId="2" borderId="13" xfId="0" applyNumberFormat="1" applyFont="1" applyFill="1" applyBorder="1" applyAlignment="1" applyProtection="1">
      <alignment horizontal="center" vertical="center" wrapText="1"/>
    </xf>
    <xf numFmtId="0" fontId="7" fillId="4" borderId="5" xfId="0" applyFont="1" applyFill="1" applyBorder="1" applyAlignment="1" applyProtection="1">
      <alignment vertical="center" wrapText="1"/>
    </xf>
    <xf numFmtId="0" fontId="7" fillId="4" borderId="6" xfId="0" applyFont="1" applyFill="1" applyBorder="1" applyAlignment="1" applyProtection="1">
      <alignment vertical="center"/>
    </xf>
    <xf numFmtId="0" fontId="7" fillId="4" borderId="5" xfId="0"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14" xfId="0" applyFont="1" applyFill="1" applyBorder="1" applyAlignment="1" applyProtection="1">
      <alignment horizontal="center" vertical="center" wrapText="1"/>
    </xf>
    <xf numFmtId="0" fontId="4" fillId="5" borderId="3" xfId="0" applyFont="1" applyFill="1" applyBorder="1" applyAlignment="1" applyProtection="1">
      <alignment vertical="center"/>
    </xf>
    <xf numFmtId="0" fontId="4" fillId="4" borderId="2" xfId="0" applyFont="1" applyFill="1" applyBorder="1" applyAlignment="1" applyProtection="1">
      <alignment vertical="center" wrapText="1"/>
    </xf>
    <xf numFmtId="0" fontId="4" fillId="4" borderId="4" xfId="0" applyFont="1" applyFill="1" applyBorder="1" applyAlignment="1" applyProtection="1">
      <alignment vertical="center" wrapText="1"/>
    </xf>
    <xf numFmtId="0" fontId="4" fillId="4" borderId="3" xfId="0" applyFont="1" applyFill="1" applyBorder="1" applyAlignment="1" applyProtection="1">
      <alignment vertical="center" wrapText="1"/>
    </xf>
    <xf numFmtId="0" fontId="0" fillId="5" borderId="1" xfId="0" applyFill="1" applyBorder="1" applyAlignment="1" applyProtection="1">
      <alignment vertical="center"/>
    </xf>
    <xf numFmtId="0" fontId="0" fillId="6" borderId="1" xfId="0" applyFill="1" applyBorder="1" applyAlignment="1" applyProtection="1">
      <alignment vertical="center"/>
    </xf>
    <xf numFmtId="0" fontId="27" fillId="4" borderId="0" xfId="0" applyFont="1" applyFill="1" applyAlignment="1" applyProtection="1">
      <alignment horizontal="left" wrapText="1"/>
    </xf>
    <xf numFmtId="0" fontId="7" fillId="4" borderId="0" xfId="0" applyFont="1" applyFill="1" applyAlignment="1" applyProtection="1">
      <alignment horizontal="left" wrapText="1"/>
    </xf>
    <xf numFmtId="37" fontId="4" fillId="2" borderId="12" xfId="0" applyNumberFormat="1" applyFont="1" applyFill="1" applyBorder="1" applyAlignment="1" applyProtection="1">
      <alignment horizontal="center" vertical="center"/>
    </xf>
    <xf numFmtId="37" fontId="4" fillId="2" borderId="9" xfId="0" applyNumberFormat="1" applyFont="1" applyFill="1" applyBorder="1" applyAlignment="1" applyProtection="1">
      <alignment horizontal="center" vertical="center"/>
    </xf>
    <xf numFmtId="37" fontId="4" fillId="2" borderId="14" xfId="0" applyNumberFormat="1" applyFont="1" applyFill="1" applyBorder="1" applyAlignment="1" applyProtection="1">
      <alignment horizontal="center" vertical="center"/>
    </xf>
    <xf numFmtId="0" fontId="7" fillId="4" borderId="7" xfId="0" applyFont="1" applyFill="1" applyBorder="1" applyAlignment="1" applyProtection="1">
      <alignment horizontal="center" vertical="center" wrapText="1"/>
    </xf>
    <xf numFmtId="0" fontId="16" fillId="7" borderId="23" xfId="0" applyFont="1" applyFill="1" applyBorder="1" applyAlignment="1" applyProtection="1">
      <alignment horizontal="center" vertical="center" wrapText="1"/>
    </xf>
    <xf numFmtId="0" fontId="16" fillId="7" borderId="24" xfId="0" applyFont="1" applyFill="1" applyBorder="1" applyAlignment="1" applyProtection="1">
      <alignment horizontal="center" vertical="center" wrapText="1"/>
    </xf>
    <xf numFmtId="0" fontId="16" fillId="7" borderId="25" xfId="0" applyFont="1" applyFill="1" applyBorder="1" applyAlignment="1" applyProtection="1">
      <alignment horizontal="center" vertical="center" wrapText="1"/>
    </xf>
    <xf numFmtId="0" fontId="16" fillId="7" borderId="26" xfId="0" applyFont="1" applyFill="1" applyBorder="1" applyAlignment="1" applyProtection="1">
      <alignment horizontal="center" vertical="center" wrapText="1"/>
    </xf>
    <xf numFmtId="1" fontId="12" fillId="7" borderId="23" xfId="3" applyNumberFormat="1" applyFont="1" applyFill="1" applyBorder="1" applyAlignment="1" applyProtection="1">
      <alignment horizontal="center" vertical="center"/>
    </xf>
    <xf numFmtId="1" fontId="12" fillId="7" borderId="24" xfId="3" applyNumberFormat="1" applyFont="1" applyFill="1" applyBorder="1" applyAlignment="1" applyProtection="1">
      <alignment horizontal="center" vertical="center"/>
    </xf>
    <xf numFmtId="1" fontId="12" fillId="7" borderId="25" xfId="3" applyNumberFormat="1" applyFont="1" applyFill="1" applyBorder="1" applyAlignment="1" applyProtection="1">
      <alignment horizontal="center" vertical="center"/>
    </xf>
    <xf numFmtId="1" fontId="12" fillId="7" borderId="26" xfId="3" applyNumberFormat="1" applyFont="1" applyFill="1" applyBorder="1" applyAlignment="1" applyProtection="1">
      <alignment horizontal="center" vertical="center"/>
    </xf>
    <xf numFmtId="0" fontId="13" fillId="7" borderId="23" xfId="0" applyFont="1" applyFill="1" applyBorder="1" applyAlignment="1" applyProtection="1">
      <alignment horizontal="center" vertical="center" wrapText="1"/>
    </xf>
    <xf numFmtId="0" fontId="13" fillId="7" borderId="24" xfId="0" applyFont="1" applyFill="1" applyBorder="1" applyAlignment="1" applyProtection="1">
      <alignment horizontal="center" vertical="center" wrapText="1"/>
    </xf>
    <xf numFmtId="0" fontId="13" fillId="7" borderId="25" xfId="0" applyFont="1" applyFill="1" applyBorder="1" applyAlignment="1" applyProtection="1">
      <alignment horizontal="center" vertical="center" wrapText="1"/>
    </xf>
    <xf numFmtId="0" fontId="13" fillId="7" borderId="26" xfId="0" applyFont="1" applyFill="1" applyBorder="1" applyAlignment="1" applyProtection="1">
      <alignment horizontal="center" vertical="center" wrapText="1"/>
    </xf>
    <xf numFmtId="2" fontId="12" fillId="7" borderId="17" xfId="0" applyNumberFormat="1" applyFont="1" applyFill="1" applyBorder="1" applyAlignment="1" applyProtection="1">
      <alignment horizontal="center" vertical="center" wrapText="1"/>
    </xf>
    <xf numFmtId="2" fontId="12" fillId="7" borderId="18" xfId="0" applyNumberFormat="1" applyFont="1" applyFill="1" applyBorder="1" applyAlignment="1" applyProtection="1">
      <alignment horizontal="center" vertical="center" wrapText="1"/>
    </xf>
    <xf numFmtId="1" fontId="12" fillId="7" borderId="17" xfId="0" applyNumberFormat="1" applyFont="1" applyFill="1" applyBorder="1" applyAlignment="1" applyProtection="1">
      <alignment horizontal="center" vertical="center" wrapText="1"/>
    </xf>
    <xf numFmtId="1" fontId="12" fillId="7" borderId="18" xfId="0" applyNumberFormat="1" applyFont="1" applyFill="1" applyBorder="1" applyAlignment="1" applyProtection="1">
      <alignment horizontal="center" vertical="center" wrapText="1"/>
    </xf>
    <xf numFmtId="167" fontId="12" fillId="7" borderId="17" xfId="0" applyNumberFormat="1" applyFont="1" applyFill="1" applyBorder="1" applyAlignment="1" applyProtection="1">
      <alignment horizontal="center" vertical="center" wrapText="1"/>
    </xf>
    <xf numFmtId="167" fontId="12" fillId="7" borderId="18" xfId="0" applyNumberFormat="1" applyFont="1" applyFill="1" applyBorder="1" applyAlignment="1" applyProtection="1">
      <alignment horizontal="center" vertical="center" wrapText="1"/>
    </xf>
    <xf numFmtId="0" fontId="4" fillId="4" borderId="1" xfId="0" applyFont="1" applyFill="1" applyBorder="1" applyAlignment="1" applyProtection="1">
      <alignment horizontal="center" vertical="center"/>
      <protection locked="0"/>
    </xf>
    <xf numFmtId="0" fontId="5" fillId="7" borderId="12" xfId="0" applyFont="1" applyFill="1" applyBorder="1" applyAlignment="1" applyProtection="1">
      <alignment horizontal="left" vertical="center"/>
    </xf>
    <xf numFmtId="0" fontId="5" fillId="7" borderId="8" xfId="0" applyFont="1" applyFill="1" applyBorder="1" applyAlignment="1" applyProtection="1">
      <alignment horizontal="left" vertical="center"/>
    </xf>
    <xf numFmtId="0" fontId="5" fillId="7" borderId="13" xfId="0" applyFont="1" applyFill="1" applyBorder="1" applyAlignment="1" applyProtection="1">
      <alignment horizontal="left" vertical="center"/>
    </xf>
    <xf numFmtId="0" fontId="5" fillId="7" borderId="14" xfId="0" applyFont="1" applyFill="1" applyBorder="1" applyAlignment="1" applyProtection="1">
      <alignment horizontal="left" vertical="center"/>
    </xf>
    <xf numFmtId="0" fontId="5" fillId="7" borderId="11" xfId="0" applyFont="1" applyFill="1" applyBorder="1" applyAlignment="1" applyProtection="1">
      <alignment horizontal="left" vertical="center"/>
    </xf>
    <xf numFmtId="0" fontId="5" fillId="7" borderId="15" xfId="0" applyFont="1" applyFill="1" applyBorder="1" applyAlignment="1" applyProtection="1">
      <alignment horizontal="left" vertical="center"/>
    </xf>
    <xf numFmtId="39" fontId="4" fillId="7" borderId="2" xfId="2" applyNumberFormat="1" applyFont="1" applyFill="1" applyBorder="1" applyAlignment="1" applyProtection="1">
      <alignment horizontal="center" vertical="center"/>
      <protection locked="0"/>
    </xf>
    <xf numFmtId="39" fontId="4" fillId="7" borderId="3" xfId="2" applyNumberFormat="1" applyFont="1" applyFill="1" applyBorder="1" applyAlignment="1" applyProtection="1">
      <alignment horizontal="center" vertical="center"/>
      <protection locked="0"/>
    </xf>
    <xf numFmtId="0" fontId="0" fillId="0" borderId="7" xfId="0" applyBorder="1" applyAlignment="1" applyProtection="1">
      <alignment vertical="center" wrapText="1"/>
    </xf>
    <xf numFmtId="2" fontId="12" fillId="7" borderId="0" xfId="0" applyNumberFormat="1" applyFont="1" applyFill="1" applyAlignment="1" applyProtection="1">
      <alignment horizontal="center"/>
    </xf>
    <xf numFmtId="0" fontId="5" fillId="7" borderId="8" xfId="0" applyFont="1" applyFill="1" applyBorder="1" applyAlignment="1" applyProtection="1">
      <alignment horizontal="center"/>
    </xf>
    <xf numFmtId="1" fontId="4" fillId="7" borderId="8" xfId="3" applyNumberFormat="1" applyFont="1" applyFill="1" applyBorder="1" applyAlignment="1" applyProtection="1">
      <alignment horizontal="center"/>
    </xf>
    <xf numFmtId="9" fontId="4" fillId="7" borderId="1" xfId="3" applyNumberFormat="1" applyFont="1" applyFill="1" applyBorder="1" applyAlignment="1" applyProtection="1">
      <alignment horizontal="center"/>
      <protection locked="0"/>
    </xf>
    <xf numFmtId="44" fontId="4" fillId="7" borderId="2" xfId="2" applyFont="1" applyFill="1" applyBorder="1" applyAlignment="1" applyProtection="1">
      <alignment horizontal="center" vertical="center"/>
    </xf>
    <xf numFmtId="44" fontId="4" fillId="7" borderId="3" xfId="2" applyFont="1" applyFill="1" applyBorder="1" applyAlignment="1" applyProtection="1">
      <alignment horizontal="center" vertical="center"/>
    </xf>
    <xf numFmtId="0" fontId="4" fillId="4" borderId="5" xfId="0" applyFont="1" applyFill="1" applyBorder="1" applyAlignment="1" applyProtection="1">
      <alignment vertical="center"/>
    </xf>
    <xf numFmtId="0" fontId="4" fillId="4" borderId="6" xfId="0" applyFont="1" applyFill="1" applyBorder="1" applyAlignment="1" applyProtection="1">
      <alignment vertical="center"/>
    </xf>
    <xf numFmtId="0" fontId="4" fillId="4" borderId="7" xfId="0" applyFont="1" applyFill="1" applyBorder="1" applyAlignment="1" applyProtection="1">
      <alignment vertical="center"/>
    </xf>
    <xf numFmtId="0" fontId="13" fillId="7" borderId="0" xfId="0" applyFont="1" applyFill="1" applyBorder="1" applyAlignment="1" applyProtection="1">
      <alignment horizontal="center"/>
    </xf>
    <xf numFmtId="1" fontId="12" fillId="7" borderId="0" xfId="3" applyNumberFormat="1" applyFont="1" applyFill="1" applyBorder="1" applyAlignment="1" applyProtection="1">
      <alignment horizontal="center"/>
    </xf>
    <xf numFmtId="0" fontId="5" fillId="7" borderId="16" xfId="0" applyFont="1" applyFill="1" applyBorder="1" applyAlignment="1" applyProtection="1">
      <alignment vertical="center"/>
    </xf>
    <xf numFmtId="0" fontId="4" fillId="7" borderId="16" xfId="0" applyFont="1" applyFill="1" applyBorder="1" applyAlignment="1" applyProtection="1"/>
    <xf numFmtId="0" fontId="17" fillId="7" borderId="16" xfId="0" applyFont="1" applyFill="1" applyBorder="1" applyAlignment="1" applyProtection="1">
      <alignment horizontal="center" vertical="center" wrapText="1"/>
    </xf>
    <xf numFmtId="0" fontId="27" fillId="4" borderId="0" xfId="0" applyFont="1" applyFill="1" applyAlignment="1" applyProtection="1">
      <alignment vertical="center" wrapText="1"/>
    </xf>
    <xf numFmtId="0" fontId="4" fillId="4" borderId="12"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1" fontId="12" fillId="7" borderId="16" xfId="3" applyNumberFormat="1" applyFont="1" applyFill="1" applyBorder="1" applyAlignment="1" applyProtection="1">
      <alignment horizontal="center" vertical="center" wrapText="1"/>
    </xf>
    <xf numFmtId="0" fontId="4" fillId="4" borderId="14"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1" fontId="13" fillId="7" borderId="16" xfId="0" applyNumberFormat="1"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wrapText="1"/>
    </xf>
    <xf numFmtId="10" fontId="4" fillId="7" borderId="2" xfId="3" applyNumberFormat="1" applyFont="1" applyFill="1" applyBorder="1" applyAlignment="1" applyProtection="1">
      <alignment horizontal="center"/>
      <protection locked="0"/>
    </xf>
    <xf numFmtId="10" fontId="4" fillId="7" borderId="3" xfId="3" applyNumberFormat="1" applyFont="1" applyFill="1" applyBorder="1" applyAlignment="1" applyProtection="1">
      <alignment horizontal="center"/>
      <protection locked="0"/>
    </xf>
    <xf numFmtId="0" fontId="5" fillId="4" borderId="7" xfId="0" applyFont="1" applyFill="1" applyBorder="1" applyAlignment="1" applyProtection="1">
      <alignment vertical="center" wrapText="1"/>
    </xf>
    <xf numFmtId="0" fontId="8" fillId="4" borderId="14" xfId="0" applyFont="1" applyFill="1" applyBorder="1" applyAlignment="1" applyProtection="1">
      <alignment horizontal="left" vertical="center"/>
    </xf>
    <xf numFmtId="0" fontId="8" fillId="4" borderId="11" xfId="0" applyFont="1" applyFill="1" applyBorder="1" applyAlignment="1" applyProtection="1">
      <alignment horizontal="left" vertical="center"/>
    </xf>
    <xf numFmtId="0" fontId="8" fillId="4" borderId="15" xfId="0" applyFont="1" applyFill="1" applyBorder="1" applyAlignment="1" applyProtection="1">
      <alignment horizontal="left" vertical="center"/>
    </xf>
    <xf numFmtId="44" fontId="4" fillId="2" borderId="1" xfId="2" applyFont="1" applyFill="1" applyBorder="1" applyAlignment="1" applyProtection="1">
      <alignment horizontal="center" vertical="center"/>
    </xf>
    <xf numFmtId="1" fontId="13" fillId="7" borderId="27" xfId="0" applyNumberFormat="1" applyFont="1" applyFill="1" applyBorder="1" applyAlignment="1" applyProtection="1">
      <alignment horizontal="center"/>
    </xf>
    <xf numFmtId="0" fontId="13" fillId="7" borderId="18" xfId="0" applyFont="1" applyFill="1" applyBorder="1" applyAlignment="1" applyProtection="1">
      <alignment horizontal="center"/>
    </xf>
    <xf numFmtId="1" fontId="16" fillId="7" borderId="17" xfId="0" applyNumberFormat="1" applyFont="1" applyFill="1" applyBorder="1" applyAlignment="1" applyProtection="1">
      <alignment horizontal="center" vertical="center" wrapText="1"/>
    </xf>
    <xf numFmtId="0" fontId="17" fillId="7" borderId="23" xfId="0" applyFont="1" applyFill="1" applyBorder="1" applyAlignment="1" applyProtection="1">
      <alignment horizontal="center" vertical="center" wrapText="1"/>
    </xf>
    <xf numFmtId="0" fontId="17" fillId="7" borderId="24" xfId="0" applyFont="1" applyFill="1" applyBorder="1" applyAlignment="1" applyProtection="1">
      <alignment horizontal="center" vertical="center" wrapText="1"/>
    </xf>
    <xf numFmtId="0" fontId="17" fillId="7" borderId="25" xfId="0" applyFont="1" applyFill="1" applyBorder="1" applyAlignment="1" applyProtection="1">
      <alignment horizontal="center" vertical="center" wrapText="1"/>
    </xf>
    <xf numFmtId="0" fontId="17" fillId="7" borderId="26" xfId="0" applyFont="1" applyFill="1" applyBorder="1" applyAlignment="1" applyProtection="1">
      <alignment horizontal="center" vertical="center" wrapText="1"/>
    </xf>
    <xf numFmtId="0" fontId="24" fillId="7" borderId="16" xfId="0" applyFont="1" applyFill="1" applyBorder="1" applyAlignment="1" applyProtection="1">
      <alignment horizontal="center" vertical="center" wrapText="1"/>
    </xf>
    <xf numFmtId="0" fontId="16" fillId="7" borderId="16" xfId="0" applyFont="1" applyFill="1" applyBorder="1" applyAlignment="1" applyProtection="1">
      <alignment vertical="center"/>
    </xf>
    <xf numFmtId="0" fontId="24" fillId="7" borderId="16" xfId="0" applyFont="1" applyFill="1" applyBorder="1" applyAlignment="1" applyProtection="1">
      <alignment vertical="center"/>
    </xf>
    <xf numFmtId="44" fontId="4" fillId="2" borderId="2" xfId="2" applyFont="1" applyFill="1" applyBorder="1" applyAlignment="1" applyProtection="1">
      <alignment horizontal="center" vertical="center"/>
    </xf>
    <xf numFmtId="44" fontId="4" fillId="2" borderId="4" xfId="2" applyFont="1" applyFill="1" applyBorder="1" applyAlignment="1" applyProtection="1">
      <alignment horizontal="center" vertical="center"/>
    </xf>
    <xf numFmtId="44" fontId="4" fillId="2" borderId="3" xfId="2" applyFont="1" applyFill="1" applyBorder="1" applyAlignment="1" applyProtection="1">
      <alignment horizontal="center" vertical="center"/>
    </xf>
    <xf numFmtId="0" fontId="4" fillId="4" borderId="8" xfId="0" applyFont="1" applyFill="1" applyBorder="1" applyAlignment="1" applyProtection="1">
      <alignment horizontal="center"/>
      <protection locked="0"/>
    </xf>
    <xf numFmtId="167" fontId="12" fillId="7" borderId="16" xfId="0" applyNumberFormat="1" applyFont="1" applyFill="1" applyBorder="1" applyAlignment="1" applyProtection="1">
      <alignment horizontal="center" vertical="center" wrapText="1"/>
    </xf>
    <xf numFmtId="1" fontId="4" fillId="7" borderId="16" xfId="3" applyNumberFormat="1" applyFont="1" applyFill="1" applyBorder="1" applyAlignment="1" applyProtection="1">
      <alignment horizontal="center" vertical="center"/>
    </xf>
    <xf numFmtId="0" fontId="26" fillId="7" borderId="16" xfId="0" applyFont="1" applyFill="1" applyBorder="1" applyAlignment="1" applyProtection="1">
      <alignment horizontal="center" vertical="center" wrapText="1"/>
    </xf>
    <xf numFmtId="1" fontId="4" fillId="7" borderId="16" xfId="3" applyNumberFormat="1" applyFont="1" applyFill="1" applyBorder="1" applyAlignment="1" applyProtection="1">
      <alignment horizontal="center" vertical="center" wrapText="1"/>
    </xf>
    <xf numFmtId="0" fontId="5" fillId="4" borderId="5" xfId="0" applyFont="1" applyFill="1" applyBorder="1" applyAlignment="1" applyProtection="1">
      <alignment horizontal="left" vertical="center" wrapText="1"/>
    </xf>
    <xf numFmtId="0" fontId="5" fillId="4" borderId="6" xfId="0" applyFont="1" applyFill="1" applyBorder="1" applyAlignment="1" applyProtection="1">
      <alignment horizontal="left" vertical="center" wrapText="1"/>
    </xf>
    <xf numFmtId="0" fontId="5" fillId="4" borderId="7" xfId="0" applyFont="1" applyFill="1" applyBorder="1" applyAlignment="1" applyProtection="1">
      <alignment horizontal="left" vertical="center" wrapText="1"/>
    </xf>
    <xf numFmtId="1" fontId="13" fillId="7" borderId="17" xfId="0" applyNumberFormat="1" applyFont="1" applyFill="1" applyBorder="1" applyAlignment="1" applyProtection="1">
      <alignment horizontal="center" vertical="center" wrapText="1"/>
    </xf>
    <xf numFmtId="0" fontId="13" fillId="7" borderId="18" xfId="0" applyFont="1" applyFill="1" applyBorder="1" applyAlignment="1" applyProtection="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960000"/>
      <color rgb="FFBAE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'Solar Pumping Systems'!$E$21:$P$21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'Solar Pumping Systems'!$E$22:$P$22</c:f>
              <c:numCache>
                <c:formatCode>_(* #,##0.0_);_(* \(#,##0.0\);_(*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2762-4822-8531-7D40D51AB5E7}"/>
            </c:ext>
          </c:extLst>
        </c:ser>
        <c:dLbls>
          <c:showLegendKey val="0"/>
          <c:showVal val="0"/>
          <c:showCatName val="0"/>
          <c:showSerName val="0"/>
          <c:showPercent val="0"/>
          <c:showBubbleSize val="0"/>
        </c:dLbls>
        <c:smooth val="0"/>
        <c:axId val="89646767"/>
        <c:axId val="34911184"/>
      </c:lineChart>
      <c:catAx>
        <c:axId val="896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11184"/>
        <c:crosses val="autoZero"/>
        <c:auto val="1"/>
        <c:lblAlgn val="ctr"/>
        <c:lblOffset val="100"/>
        <c:noMultiLvlLbl val="0"/>
      </c:catAx>
      <c:valAx>
        <c:axId val="34911184"/>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7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'On-Grid PV Input 1'!$H$44:$S$44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'On-Grid PV Input 1'!$H$45:$S$45</c:f>
              <c:numCache>
                <c:formatCode>_(* #,##0.0_);_(* \(#,##0.0\);_(*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A86-47B2-B952-3E412025239D}"/>
            </c:ext>
          </c:extLst>
        </c:ser>
        <c:dLbls>
          <c:showLegendKey val="0"/>
          <c:showVal val="0"/>
          <c:showCatName val="0"/>
          <c:showSerName val="0"/>
          <c:showPercent val="0"/>
          <c:showBubbleSize val="0"/>
        </c:dLbls>
        <c:smooth val="0"/>
        <c:axId val="89646767"/>
        <c:axId val="34911184"/>
      </c:lineChart>
      <c:catAx>
        <c:axId val="896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11184"/>
        <c:crosses val="autoZero"/>
        <c:auto val="1"/>
        <c:lblAlgn val="ctr"/>
        <c:lblOffset val="100"/>
        <c:noMultiLvlLbl val="0"/>
      </c:catAx>
      <c:valAx>
        <c:axId val="34911184"/>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7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'On-Grid PV Input 1'!$H$74:$S$74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'On-Grid PV Input 1'!$H$75:$S$75</c:f>
              <c:numCache>
                <c:formatCode>_(* #,##0.0_);_(* \(#,##0.0\);_(*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EA9-44C1-93D8-E48F6788111F}"/>
            </c:ext>
          </c:extLst>
        </c:ser>
        <c:dLbls>
          <c:showLegendKey val="0"/>
          <c:showVal val="0"/>
          <c:showCatName val="0"/>
          <c:showSerName val="0"/>
          <c:showPercent val="0"/>
          <c:showBubbleSize val="0"/>
        </c:dLbls>
        <c:smooth val="0"/>
        <c:axId val="89646767"/>
        <c:axId val="34911184"/>
      </c:lineChart>
      <c:catAx>
        <c:axId val="896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11184"/>
        <c:crosses val="autoZero"/>
        <c:auto val="1"/>
        <c:lblAlgn val="ctr"/>
        <c:lblOffset val="100"/>
        <c:noMultiLvlLbl val="0"/>
      </c:catAx>
      <c:valAx>
        <c:axId val="34911184"/>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7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'On-Grid PV Input 2'!$O$126:$Z$126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'On-Grid PV Input 2'!$O$127:$Z$127</c:f>
              <c:numCache>
                <c:formatCode>_(* #,##0.0_);_(* \(#,##0.0\);_(*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4B5-4F9E-9361-26FD071FAC4E}"/>
            </c:ext>
          </c:extLst>
        </c:ser>
        <c:dLbls>
          <c:showLegendKey val="0"/>
          <c:showVal val="0"/>
          <c:showCatName val="0"/>
          <c:showSerName val="0"/>
          <c:showPercent val="0"/>
          <c:showBubbleSize val="0"/>
        </c:dLbls>
        <c:smooth val="0"/>
        <c:axId val="89646767"/>
        <c:axId val="34911184"/>
      </c:lineChart>
      <c:catAx>
        <c:axId val="896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11184"/>
        <c:crosses val="autoZero"/>
        <c:auto val="1"/>
        <c:lblAlgn val="ctr"/>
        <c:lblOffset val="100"/>
        <c:noMultiLvlLbl val="0"/>
      </c:catAx>
      <c:valAx>
        <c:axId val="34911184"/>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7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'On-Grid PV Input 2'!$O$156:$Z$156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'On-Grid PV Input 2'!$O$157:$Z$157</c:f>
              <c:numCache>
                <c:formatCode>_(* #,##0.0_);_(* \(#,##0.0\);_(*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944-4627-8468-3C1AC3A86E07}"/>
            </c:ext>
          </c:extLst>
        </c:ser>
        <c:dLbls>
          <c:showLegendKey val="0"/>
          <c:showVal val="0"/>
          <c:showCatName val="0"/>
          <c:showSerName val="0"/>
          <c:showPercent val="0"/>
          <c:showBubbleSize val="0"/>
        </c:dLbls>
        <c:smooth val="0"/>
        <c:axId val="89646767"/>
        <c:axId val="34911184"/>
      </c:lineChart>
      <c:catAx>
        <c:axId val="896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11184"/>
        <c:crosses val="autoZero"/>
        <c:auto val="1"/>
        <c:lblAlgn val="ctr"/>
        <c:lblOffset val="100"/>
        <c:noMultiLvlLbl val="0"/>
      </c:catAx>
      <c:valAx>
        <c:axId val="34911184"/>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7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'On-Grid Input 3'!$H$67:$S$67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'On-Grid Input 3'!$H$68:$S$68</c:f>
              <c:numCache>
                <c:formatCode>_(* #,##0.0_);_(* \(#,##0.0\);_(*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C9A-49C9-A7F3-78B03B1F4D92}"/>
            </c:ext>
          </c:extLst>
        </c:ser>
        <c:dLbls>
          <c:showLegendKey val="0"/>
          <c:showVal val="0"/>
          <c:showCatName val="0"/>
          <c:showSerName val="0"/>
          <c:showPercent val="0"/>
          <c:showBubbleSize val="0"/>
        </c:dLbls>
        <c:smooth val="0"/>
        <c:axId val="89646767"/>
        <c:axId val="34911184"/>
      </c:lineChart>
      <c:catAx>
        <c:axId val="896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11184"/>
        <c:crosses val="autoZero"/>
        <c:auto val="1"/>
        <c:lblAlgn val="ctr"/>
        <c:lblOffset val="100"/>
        <c:noMultiLvlLbl val="0"/>
      </c:catAx>
      <c:valAx>
        <c:axId val="34911184"/>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7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'On-Grid Input 3'!$H$97:$S$97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'On-Grid Input 3'!$H$98:$S$98</c:f>
              <c:numCache>
                <c:formatCode>_(* #,##0.0_);_(* \(#,##0.0\);_(*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C4F-4DE0-A8CD-A57B5723D026}"/>
            </c:ext>
          </c:extLst>
        </c:ser>
        <c:dLbls>
          <c:showLegendKey val="0"/>
          <c:showVal val="0"/>
          <c:showCatName val="0"/>
          <c:showSerName val="0"/>
          <c:showPercent val="0"/>
          <c:showBubbleSize val="0"/>
        </c:dLbls>
        <c:smooth val="0"/>
        <c:axId val="89646767"/>
        <c:axId val="34911184"/>
      </c:lineChart>
      <c:catAx>
        <c:axId val="896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11184"/>
        <c:crosses val="autoZero"/>
        <c:auto val="1"/>
        <c:lblAlgn val="ctr"/>
        <c:lblOffset val="100"/>
        <c:noMultiLvlLbl val="0"/>
      </c:catAx>
      <c:valAx>
        <c:axId val="34911184"/>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7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'Solar Pumping Systems'!$E$24:$P$24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'Solar Pumping Systems'!$E$25:$P$25</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DD1-4A0D-9867-99F974FEB302}"/>
            </c:ext>
          </c:extLst>
        </c:ser>
        <c:dLbls>
          <c:showLegendKey val="0"/>
          <c:showVal val="0"/>
          <c:showCatName val="0"/>
          <c:showSerName val="0"/>
          <c:showPercent val="0"/>
          <c:showBubbleSize val="0"/>
        </c:dLbls>
        <c:smooth val="0"/>
        <c:axId val="89646767"/>
        <c:axId val="34911184"/>
      </c:lineChart>
      <c:catAx>
        <c:axId val="896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11184"/>
        <c:crosses val="autoZero"/>
        <c:auto val="1"/>
        <c:lblAlgn val="ctr"/>
        <c:lblOffset val="100"/>
        <c:noMultiLvlLbl val="0"/>
      </c:catAx>
      <c:valAx>
        <c:axId val="34911184"/>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7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'Solar Pumping Systems'!$E$30:$P$30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'Solar Pumping Systems'!$E$31:$P$31</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43C-400B-A02A-527EA491C765}"/>
            </c:ext>
          </c:extLst>
        </c:ser>
        <c:dLbls>
          <c:showLegendKey val="0"/>
          <c:showVal val="0"/>
          <c:showCatName val="0"/>
          <c:showSerName val="0"/>
          <c:showPercent val="0"/>
          <c:showBubbleSize val="0"/>
        </c:dLbls>
        <c:smooth val="0"/>
        <c:axId val="89646767"/>
        <c:axId val="34911184"/>
      </c:lineChart>
      <c:catAx>
        <c:axId val="896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11184"/>
        <c:crosses val="autoZero"/>
        <c:auto val="1"/>
        <c:lblAlgn val="ctr"/>
        <c:lblOffset val="100"/>
        <c:noMultiLvlLbl val="0"/>
      </c:catAx>
      <c:valAx>
        <c:axId val="34911184"/>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7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'PV System With Storage Input 1'!$H$61:$S$61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'PV System With Storage Input 1'!$H$62:$S$62</c:f>
              <c:numCache>
                <c:formatCode>_(* #,##0.0_);_(* \(#,##0.0\);_(* "-"??_);_(@_)</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0-BD0A-4202-A487-D3DF8A4F59EB}"/>
            </c:ext>
          </c:extLst>
        </c:ser>
        <c:dLbls>
          <c:showLegendKey val="0"/>
          <c:showVal val="0"/>
          <c:showCatName val="0"/>
          <c:showSerName val="0"/>
          <c:showPercent val="0"/>
          <c:showBubbleSize val="0"/>
        </c:dLbls>
        <c:smooth val="0"/>
        <c:axId val="89646767"/>
        <c:axId val="34911184"/>
      </c:lineChart>
      <c:catAx>
        <c:axId val="896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11184"/>
        <c:crosses val="autoZero"/>
        <c:auto val="1"/>
        <c:lblAlgn val="ctr"/>
        <c:lblOffset val="100"/>
        <c:noMultiLvlLbl val="0"/>
      </c:catAx>
      <c:valAx>
        <c:axId val="34911184"/>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7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'PV System With Storage Input 1'!$H$70:$S$70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'PV System With Storage Input 1'!$H$71:$S$71</c:f>
              <c:numCache>
                <c:formatCode>_(* #,##0.0_);_(* \(#,##0.0\);_(* "-"??_);_(@_)</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0-AF16-4251-9002-1ADA83DF75DC}"/>
            </c:ext>
          </c:extLst>
        </c:ser>
        <c:dLbls>
          <c:showLegendKey val="0"/>
          <c:showVal val="0"/>
          <c:showCatName val="0"/>
          <c:showSerName val="0"/>
          <c:showPercent val="0"/>
          <c:showBubbleSize val="0"/>
        </c:dLbls>
        <c:smooth val="0"/>
        <c:axId val="89646767"/>
        <c:axId val="34911184"/>
      </c:lineChart>
      <c:catAx>
        <c:axId val="896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11184"/>
        <c:crosses val="autoZero"/>
        <c:auto val="1"/>
        <c:lblAlgn val="ctr"/>
        <c:lblOffset val="100"/>
        <c:noMultiLvlLbl val="0"/>
      </c:catAx>
      <c:valAx>
        <c:axId val="34911184"/>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7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'PV System With Storage Input 2'!$O$90:$Z$90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'PV System With Storage Input 2'!$O$91:$Z$91</c:f>
              <c:numCache>
                <c:formatCode>_(* #,##0.0_);_(* \(#,##0.0\);_(* "-"??_);_(@_)</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0-B51A-46AC-B3D3-5D96633F44C7}"/>
            </c:ext>
          </c:extLst>
        </c:ser>
        <c:dLbls>
          <c:showLegendKey val="0"/>
          <c:showVal val="0"/>
          <c:showCatName val="0"/>
          <c:showSerName val="0"/>
          <c:showPercent val="0"/>
          <c:showBubbleSize val="0"/>
        </c:dLbls>
        <c:smooth val="0"/>
        <c:axId val="89646767"/>
        <c:axId val="34911184"/>
      </c:lineChart>
      <c:catAx>
        <c:axId val="896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11184"/>
        <c:crosses val="autoZero"/>
        <c:auto val="1"/>
        <c:lblAlgn val="ctr"/>
        <c:lblOffset val="100"/>
        <c:noMultiLvlLbl val="0"/>
      </c:catAx>
      <c:valAx>
        <c:axId val="34911184"/>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7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'PV System With Storage Input 2'!$O$102:$Z$102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'PV System With Storage Input 2'!$O$103:$Z$103</c:f>
              <c:numCache>
                <c:formatCode>_(* #,##0.0_);_(* \(#,##0.0\);_(* "-"??_);_(@_)</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0-F0BB-4455-A307-ED8468615DBD}"/>
            </c:ext>
          </c:extLst>
        </c:ser>
        <c:dLbls>
          <c:showLegendKey val="0"/>
          <c:showVal val="0"/>
          <c:showCatName val="0"/>
          <c:showSerName val="0"/>
          <c:showPercent val="0"/>
          <c:showBubbleSize val="0"/>
        </c:dLbls>
        <c:smooth val="0"/>
        <c:axId val="89646767"/>
        <c:axId val="34911184"/>
      </c:lineChart>
      <c:catAx>
        <c:axId val="896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11184"/>
        <c:crosses val="autoZero"/>
        <c:auto val="1"/>
        <c:lblAlgn val="ctr"/>
        <c:lblOffset val="100"/>
        <c:noMultiLvlLbl val="0"/>
      </c:catAx>
      <c:valAx>
        <c:axId val="34911184"/>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7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'PV System With Storage Input 3'!$J$47:$U$47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'PV System With Storage Input 3'!$J$48:$U$48</c:f>
              <c:numCache>
                <c:formatCode>_(* #,##0.0_);_(* \(#,##0.0\);_(* "-"??_);_(@_)</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0-1F3B-4250-877D-C4F86606C54B}"/>
            </c:ext>
          </c:extLst>
        </c:ser>
        <c:dLbls>
          <c:showLegendKey val="0"/>
          <c:showVal val="0"/>
          <c:showCatName val="0"/>
          <c:showSerName val="0"/>
          <c:showPercent val="0"/>
          <c:showBubbleSize val="0"/>
        </c:dLbls>
        <c:smooth val="0"/>
        <c:axId val="89646767"/>
        <c:axId val="34911184"/>
      </c:lineChart>
      <c:catAx>
        <c:axId val="896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11184"/>
        <c:crosses val="autoZero"/>
        <c:auto val="1"/>
        <c:lblAlgn val="ctr"/>
        <c:lblOffset val="100"/>
        <c:noMultiLvlLbl val="0"/>
      </c:catAx>
      <c:valAx>
        <c:axId val="34911184"/>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7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'PV System With Storage Input 3'!$J$59:$U$59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'PV System With Storage Input 3'!$J$60:$U$60</c:f>
              <c:numCache>
                <c:formatCode>_(* #,##0.0_);_(* \(#,##0.0\);_(* "-"??_);_(@_)</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0-77E9-4327-AAC9-DF7D30E0EAFF}"/>
            </c:ext>
          </c:extLst>
        </c:ser>
        <c:dLbls>
          <c:showLegendKey val="0"/>
          <c:showVal val="0"/>
          <c:showCatName val="0"/>
          <c:showSerName val="0"/>
          <c:showPercent val="0"/>
          <c:showBubbleSize val="0"/>
        </c:dLbls>
        <c:smooth val="0"/>
        <c:axId val="89646767"/>
        <c:axId val="34911184"/>
      </c:lineChart>
      <c:catAx>
        <c:axId val="896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11184"/>
        <c:crosses val="autoZero"/>
        <c:auto val="1"/>
        <c:lblAlgn val="ctr"/>
        <c:lblOffset val="100"/>
        <c:noMultiLvlLbl val="0"/>
      </c:catAx>
      <c:valAx>
        <c:axId val="34911184"/>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7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2.png"/><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2981325</xdr:colOff>
          <xdr:row>31</xdr:row>
          <xdr:rowOff>171450</xdr:rowOff>
        </xdr:from>
        <xdr:to>
          <xdr:col>2</xdr:col>
          <xdr:colOff>3286125</xdr:colOff>
          <xdr:row>33</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2981325</xdr:colOff>
          <xdr:row>32</xdr:row>
          <xdr:rowOff>180975</xdr:rowOff>
        </xdr:from>
        <xdr:to>
          <xdr:col>2</xdr:col>
          <xdr:colOff>3286125</xdr:colOff>
          <xdr:row>34</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38</xdr:row>
          <xdr:rowOff>0</xdr:rowOff>
        </xdr:from>
        <xdr:to>
          <xdr:col>2</xdr:col>
          <xdr:colOff>866775</xdr:colOff>
          <xdr:row>39</xdr:row>
          <xdr:rowOff>28575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41</xdr:row>
          <xdr:rowOff>0</xdr:rowOff>
        </xdr:from>
        <xdr:to>
          <xdr:col>2</xdr:col>
          <xdr:colOff>866775</xdr:colOff>
          <xdr:row>42</xdr:row>
          <xdr:rowOff>28575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45</xdr:row>
          <xdr:rowOff>0</xdr:rowOff>
        </xdr:from>
        <xdr:to>
          <xdr:col>2</xdr:col>
          <xdr:colOff>857250</xdr:colOff>
          <xdr:row>46</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xdr:twoCellAnchor>
    <xdr:from>
      <xdr:col>1</xdr:col>
      <xdr:colOff>4391025</xdr:colOff>
      <xdr:row>97</xdr:row>
      <xdr:rowOff>4763</xdr:rowOff>
    </xdr:from>
    <xdr:to>
      <xdr:col>3</xdr:col>
      <xdr:colOff>0</xdr:colOff>
      <xdr:row>107</xdr:row>
      <xdr:rowOff>171451</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xdr:colOff>
      <xdr:row>85</xdr:row>
      <xdr:rowOff>4762</xdr:rowOff>
    </xdr:from>
    <xdr:to>
      <xdr:col>2</xdr:col>
      <xdr:colOff>3467100</xdr:colOff>
      <xdr:row>95</xdr:row>
      <xdr:rowOff>171449</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2981325</xdr:colOff>
          <xdr:row>30</xdr:row>
          <xdr:rowOff>161925</xdr:rowOff>
        </xdr:from>
        <xdr:to>
          <xdr:col>2</xdr:col>
          <xdr:colOff>3286125</xdr:colOff>
          <xdr:row>32</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xdr:twoCellAnchor editAs="oneCell">
    <xdr:from>
      <xdr:col>1</xdr:col>
      <xdr:colOff>76200</xdr:colOff>
      <xdr:row>0</xdr:row>
      <xdr:rowOff>19050</xdr:rowOff>
    </xdr:from>
    <xdr:to>
      <xdr:col>1</xdr:col>
      <xdr:colOff>876300</xdr:colOff>
      <xdr:row>2</xdr:row>
      <xdr:rowOff>38100</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3375" y="19050"/>
          <a:ext cx="800100" cy="790575"/>
        </a:xfrm>
        <a:prstGeom prst="rect">
          <a:avLst/>
        </a:prstGeom>
        <a:noFill/>
        <a:ln>
          <a:noFill/>
        </a:ln>
      </xdr:spPr>
    </xdr:pic>
    <xdr:clientData/>
  </xdr:twoCellAnchor>
  <xdr:twoCellAnchor>
    <xdr:from>
      <xdr:col>1</xdr:col>
      <xdr:colOff>4391025</xdr:colOff>
      <xdr:row>109</xdr:row>
      <xdr:rowOff>4763</xdr:rowOff>
    </xdr:from>
    <xdr:to>
      <xdr:col>3</xdr:col>
      <xdr:colOff>0</xdr:colOff>
      <xdr:row>119</xdr:row>
      <xdr:rowOff>171451</xdr:rowOff>
    </xdr:to>
    <xdr:graphicFrame macro="">
      <xdr:nvGraphicFramePr>
        <xdr:cNvPr id="13" name="Chart 12">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171450</xdr:colOff>
          <xdr:row>30</xdr:row>
          <xdr:rowOff>152400</xdr:rowOff>
        </xdr:from>
        <xdr:to>
          <xdr:col>4</xdr:col>
          <xdr:colOff>476250</xdr:colOff>
          <xdr:row>31</xdr:row>
          <xdr:rowOff>180975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31</xdr:row>
          <xdr:rowOff>171450</xdr:rowOff>
        </xdr:from>
        <xdr:to>
          <xdr:col>4</xdr:col>
          <xdr:colOff>476250</xdr:colOff>
          <xdr:row>33</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32</xdr:row>
          <xdr:rowOff>180975</xdr:rowOff>
        </xdr:from>
        <xdr:to>
          <xdr:col>4</xdr:col>
          <xdr:colOff>476250</xdr:colOff>
          <xdr:row>34</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36</xdr:row>
          <xdr:rowOff>161925</xdr:rowOff>
        </xdr:from>
        <xdr:to>
          <xdr:col>4</xdr:col>
          <xdr:colOff>485775</xdr:colOff>
          <xdr:row>38</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37</xdr:row>
          <xdr:rowOff>180975</xdr:rowOff>
        </xdr:from>
        <xdr:to>
          <xdr:col>4</xdr:col>
          <xdr:colOff>485775</xdr:colOff>
          <xdr:row>39</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38</xdr:row>
          <xdr:rowOff>171450</xdr:rowOff>
        </xdr:from>
        <xdr:to>
          <xdr:col>4</xdr:col>
          <xdr:colOff>485775</xdr:colOff>
          <xdr:row>40</xdr:row>
          <xdr:rowOff>9525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xdr:twoCellAnchor>
    <xdr:from>
      <xdr:col>2</xdr:col>
      <xdr:colOff>76200</xdr:colOff>
      <xdr:row>93</xdr:row>
      <xdr:rowOff>9525</xdr:rowOff>
    </xdr:from>
    <xdr:to>
      <xdr:col>4</xdr:col>
      <xdr:colOff>1111250</xdr:colOff>
      <xdr:row>97</xdr:row>
      <xdr:rowOff>304800</xdr:rowOff>
    </xdr:to>
    <xdr:graphicFrame macro="">
      <xdr:nvGraphicFramePr>
        <xdr:cNvPr id="22" name="Chart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76200</xdr:colOff>
      <xdr:row>99</xdr:row>
      <xdr:rowOff>9525</xdr:rowOff>
    </xdr:from>
    <xdr:to>
      <xdr:col>4</xdr:col>
      <xdr:colOff>1111250</xdr:colOff>
      <xdr:row>103</xdr:row>
      <xdr:rowOff>304800</xdr:rowOff>
    </xdr:to>
    <xdr:graphicFrame macro="">
      <xdr:nvGraphicFramePr>
        <xdr:cNvPr id="23" name="Chart 22">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xdr:col>
      <xdr:colOff>800100</xdr:colOff>
      <xdr:row>2</xdr:row>
      <xdr:rowOff>28575</xdr:rowOff>
    </xdr:to>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7175" y="0"/>
          <a:ext cx="800100" cy="7905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276225</xdr:colOff>
          <xdr:row>31</xdr:row>
          <xdr:rowOff>0</xdr:rowOff>
        </xdr:from>
        <xdr:to>
          <xdr:col>4</xdr:col>
          <xdr:colOff>581025</xdr:colOff>
          <xdr:row>32</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31</xdr:row>
          <xdr:rowOff>180975</xdr:rowOff>
        </xdr:from>
        <xdr:to>
          <xdr:col>4</xdr:col>
          <xdr:colOff>581025</xdr:colOff>
          <xdr:row>33</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32</xdr:row>
          <xdr:rowOff>171450</xdr:rowOff>
        </xdr:from>
        <xdr:to>
          <xdr:col>4</xdr:col>
          <xdr:colOff>581025</xdr:colOff>
          <xdr:row>34</xdr:row>
          <xdr:rowOff>9525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xdr:twoCellAnchor>
    <xdr:from>
      <xdr:col>2</xdr:col>
      <xdr:colOff>76200</xdr:colOff>
      <xdr:row>104</xdr:row>
      <xdr:rowOff>9525</xdr:rowOff>
    </xdr:from>
    <xdr:to>
      <xdr:col>4</xdr:col>
      <xdr:colOff>809625</xdr:colOff>
      <xdr:row>108</xdr:row>
      <xdr:rowOff>304800</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41274</xdr:colOff>
      <xdr:row>110</xdr:row>
      <xdr:rowOff>15875</xdr:rowOff>
    </xdr:from>
    <xdr:to>
      <xdr:col>4</xdr:col>
      <xdr:colOff>835024</xdr:colOff>
      <xdr:row>114</xdr:row>
      <xdr:rowOff>171450</xdr:rowOff>
    </xdr:to>
    <xdr:graphicFrame macro="">
      <xdr:nvGraphicFramePr>
        <xdr:cNvPr id="10" name="Chart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47625</xdr:colOff>
      <xdr:row>0</xdr:row>
      <xdr:rowOff>28575</xdr:rowOff>
    </xdr:from>
    <xdr:to>
      <xdr:col>1</xdr:col>
      <xdr:colOff>847725</xdr:colOff>
      <xdr:row>2</xdr:row>
      <xdr:rowOff>133350</xdr:rowOff>
    </xdr:to>
    <xdr:pic>
      <xdr:nvPicPr>
        <xdr:cNvPr id="14" name="Picture 13">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800" y="28575"/>
          <a:ext cx="800100" cy="79057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4</xdr:col>
          <xdr:colOff>285750</xdr:colOff>
          <xdr:row>39</xdr:row>
          <xdr:rowOff>180975</xdr:rowOff>
        </xdr:from>
        <xdr:to>
          <xdr:col>4</xdr:col>
          <xdr:colOff>590550</xdr:colOff>
          <xdr:row>41</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40</xdr:row>
          <xdr:rowOff>171450</xdr:rowOff>
        </xdr:from>
        <xdr:to>
          <xdr:col>4</xdr:col>
          <xdr:colOff>590550</xdr:colOff>
          <xdr:row>42</xdr:row>
          <xdr:rowOff>9525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41</xdr:row>
          <xdr:rowOff>161925</xdr:rowOff>
        </xdr:from>
        <xdr:to>
          <xdr:col>4</xdr:col>
          <xdr:colOff>590550</xdr:colOff>
          <xdr:row>43</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904875</xdr:colOff>
          <xdr:row>30</xdr:row>
          <xdr:rowOff>152400</xdr:rowOff>
        </xdr:from>
        <xdr:to>
          <xdr:col>4</xdr:col>
          <xdr:colOff>1209675</xdr:colOff>
          <xdr:row>31</xdr:row>
          <xdr:rowOff>180975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904875</xdr:colOff>
          <xdr:row>31</xdr:row>
          <xdr:rowOff>142875</xdr:rowOff>
        </xdr:from>
        <xdr:to>
          <xdr:col>4</xdr:col>
          <xdr:colOff>1209675</xdr:colOff>
          <xdr:row>32</xdr:row>
          <xdr:rowOff>171450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904875</xdr:colOff>
          <xdr:row>32</xdr:row>
          <xdr:rowOff>152400</xdr:rowOff>
        </xdr:from>
        <xdr:to>
          <xdr:col>4</xdr:col>
          <xdr:colOff>1209675</xdr:colOff>
          <xdr:row>33</xdr:row>
          <xdr:rowOff>180975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904875</xdr:colOff>
          <xdr:row>36</xdr:row>
          <xdr:rowOff>152400</xdr:rowOff>
        </xdr:from>
        <xdr:to>
          <xdr:col>4</xdr:col>
          <xdr:colOff>1209675</xdr:colOff>
          <xdr:row>37</xdr:row>
          <xdr:rowOff>180975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904875</xdr:colOff>
          <xdr:row>37</xdr:row>
          <xdr:rowOff>171450</xdr:rowOff>
        </xdr:from>
        <xdr:to>
          <xdr:col>4</xdr:col>
          <xdr:colOff>1209675</xdr:colOff>
          <xdr:row>39</xdr:row>
          <xdr:rowOff>9525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904875</xdr:colOff>
          <xdr:row>38</xdr:row>
          <xdr:rowOff>161925</xdr:rowOff>
        </xdr:from>
        <xdr:to>
          <xdr:col>4</xdr:col>
          <xdr:colOff>1209675</xdr:colOff>
          <xdr:row>40</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xdr:twoCellAnchor>
    <xdr:from>
      <xdr:col>2</xdr:col>
      <xdr:colOff>76200</xdr:colOff>
      <xdr:row>107</xdr:row>
      <xdr:rowOff>9525</xdr:rowOff>
    </xdr:from>
    <xdr:to>
      <xdr:col>4</xdr:col>
      <xdr:colOff>1428750</xdr:colOff>
      <xdr:row>111</xdr:row>
      <xdr:rowOff>304800</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9525</xdr:rowOff>
    </xdr:from>
    <xdr:to>
      <xdr:col>1</xdr:col>
      <xdr:colOff>800100</xdr:colOff>
      <xdr:row>2</xdr:row>
      <xdr:rowOff>76200</xdr:rowOff>
    </xdr:to>
    <xdr:pic>
      <xdr:nvPicPr>
        <xdr:cNvPr id="10" name="Picture 9">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9525"/>
          <a:ext cx="800100" cy="733425"/>
        </a:xfrm>
        <a:prstGeom prst="rect">
          <a:avLst/>
        </a:prstGeom>
        <a:noFill/>
        <a:ln>
          <a:noFill/>
        </a:ln>
      </xdr:spPr>
    </xdr:pic>
    <xdr:clientData/>
  </xdr:twoCellAnchor>
  <xdr:twoCellAnchor>
    <xdr:from>
      <xdr:col>2</xdr:col>
      <xdr:colOff>76200</xdr:colOff>
      <xdr:row>113</xdr:row>
      <xdr:rowOff>9525</xdr:rowOff>
    </xdr:from>
    <xdr:to>
      <xdr:col>4</xdr:col>
      <xdr:colOff>1419225</xdr:colOff>
      <xdr:row>117</xdr:row>
      <xdr:rowOff>304800</xdr:rowOff>
    </xdr:to>
    <xdr:graphicFrame macro="">
      <xdr:nvGraphicFramePr>
        <xdr:cNvPr id="11" name="Chart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419100</xdr:colOff>
          <xdr:row>30</xdr:row>
          <xdr:rowOff>171450</xdr:rowOff>
        </xdr:from>
        <xdr:to>
          <xdr:col>4</xdr:col>
          <xdr:colOff>723900</xdr:colOff>
          <xdr:row>32</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31</xdr:row>
          <xdr:rowOff>161925</xdr:rowOff>
        </xdr:from>
        <xdr:to>
          <xdr:col>4</xdr:col>
          <xdr:colOff>723900</xdr:colOff>
          <xdr:row>33</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32</xdr:row>
          <xdr:rowOff>171450</xdr:rowOff>
        </xdr:from>
        <xdr:to>
          <xdr:col>4</xdr:col>
          <xdr:colOff>723900</xdr:colOff>
          <xdr:row>34</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36</xdr:row>
          <xdr:rowOff>161925</xdr:rowOff>
        </xdr:from>
        <xdr:to>
          <xdr:col>4</xdr:col>
          <xdr:colOff>781050</xdr:colOff>
          <xdr:row>38</xdr:row>
          <xdr:rowOff>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37</xdr:row>
          <xdr:rowOff>180975</xdr:rowOff>
        </xdr:from>
        <xdr:to>
          <xdr:col>4</xdr:col>
          <xdr:colOff>781050</xdr:colOff>
          <xdr:row>39</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5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38</xdr:row>
          <xdr:rowOff>171450</xdr:rowOff>
        </xdr:from>
        <xdr:to>
          <xdr:col>4</xdr:col>
          <xdr:colOff>781050</xdr:colOff>
          <xdr:row>40</xdr:row>
          <xdr:rowOff>9525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5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xdr:twoCellAnchor>
    <xdr:from>
      <xdr:col>2</xdr:col>
      <xdr:colOff>76200</xdr:colOff>
      <xdr:row>107</xdr:row>
      <xdr:rowOff>9525</xdr:rowOff>
    </xdr:from>
    <xdr:to>
      <xdr:col>5</xdr:col>
      <xdr:colOff>9525</xdr:colOff>
      <xdr:row>111</xdr:row>
      <xdr:rowOff>489857</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76199</xdr:colOff>
      <xdr:row>113</xdr:row>
      <xdr:rowOff>9525</xdr:rowOff>
    </xdr:from>
    <xdr:to>
      <xdr:col>5</xdr:col>
      <xdr:colOff>4082</xdr:colOff>
      <xdr:row>117</xdr:row>
      <xdr:rowOff>503464</xdr:rowOff>
    </xdr:to>
    <xdr:graphicFrame macro="">
      <xdr:nvGraphicFramePr>
        <xdr:cNvPr id="9" name="Chart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xdr:col>
      <xdr:colOff>800100</xdr:colOff>
      <xdr:row>2</xdr:row>
      <xdr:rowOff>123825</xdr:rowOff>
    </xdr:to>
    <xdr:pic>
      <xdr:nvPicPr>
        <xdr:cNvPr id="11" name="Picture 10">
          <a:extLst>
            <a:ext uri="{FF2B5EF4-FFF2-40B4-BE49-F238E27FC236}">
              <a16:creationId xmlns:a16="http://schemas.microsoft.com/office/drawing/2014/main" id="{00000000-0008-0000-0500-00000B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7175" y="0"/>
          <a:ext cx="800100" cy="7905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371475</xdr:colOff>
          <xdr:row>30</xdr:row>
          <xdr:rowOff>180975</xdr:rowOff>
        </xdr:from>
        <xdr:to>
          <xdr:col>4</xdr:col>
          <xdr:colOff>676275</xdr:colOff>
          <xdr:row>32</xdr:row>
          <xdr:rowOff>28575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6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31</xdr:row>
          <xdr:rowOff>171450</xdr:rowOff>
        </xdr:from>
        <xdr:to>
          <xdr:col>4</xdr:col>
          <xdr:colOff>676275</xdr:colOff>
          <xdr:row>33</xdr:row>
          <xdr:rowOff>9525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6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32</xdr:row>
          <xdr:rowOff>180975</xdr:rowOff>
        </xdr:from>
        <xdr:to>
          <xdr:col>4</xdr:col>
          <xdr:colOff>676275</xdr:colOff>
          <xdr:row>34</xdr:row>
          <xdr:rowOff>28575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6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xdr:twoCellAnchor>
    <xdr:from>
      <xdr:col>2</xdr:col>
      <xdr:colOff>44450</xdr:colOff>
      <xdr:row>115</xdr:row>
      <xdr:rowOff>136525</xdr:rowOff>
    </xdr:from>
    <xdr:to>
      <xdr:col>4</xdr:col>
      <xdr:colOff>835025</xdr:colOff>
      <xdr:row>119</xdr:row>
      <xdr:rowOff>431800</xdr:rowOff>
    </xdr:to>
    <xdr:graphicFrame macro="">
      <xdr:nvGraphicFramePr>
        <xdr:cNvPr id="16" name="Chart 15">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76200</xdr:colOff>
      <xdr:row>121</xdr:row>
      <xdr:rowOff>9525</xdr:rowOff>
    </xdr:from>
    <xdr:to>
      <xdr:col>4</xdr:col>
      <xdr:colOff>885825</xdr:colOff>
      <xdr:row>126</xdr:row>
      <xdr:rowOff>0</xdr:rowOff>
    </xdr:to>
    <xdr:graphicFrame macro="">
      <xdr:nvGraphicFramePr>
        <xdr:cNvPr id="17" name="Chart 16">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47625</xdr:colOff>
      <xdr:row>0</xdr:row>
      <xdr:rowOff>28575</xdr:rowOff>
    </xdr:from>
    <xdr:to>
      <xdr:col>1</xdr:col>
      <xdr:colOff>847725</xdr:colOff>
      <xdr:row>2</xdr:row>
      <xdr:rowOff>95250</xdr:rowOff>
    </xdr:to>
    <xdr:pic>
      <xdr:nvPicPr>
        <xdr:cNvPr id="13" name="Picture 12">
          <a:extLst>
            <a:ext uri="{FF2B5EF4-FFF2-40B4-BE49-F238E27FC236}">
              <a16:creationId xmlns:a16="http://schemas.microsoft.com/office/drawing/2014/main" id="{00000000-0008-0000-0600-00000D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800" y="28575"/>
          <a:ext cx="800100" cy="75247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4</xdr:col>
          <xdr:colOff>390525</xdr:colOff>
          <xdr:row>36</xdr:row>
          <xdr:rowOff>171450</xdr:rowOff>
        </xdr:from>
        <xdr:to>
          <xdr:col>4</xdr:col>
          <xdr:colOff>695325</xdr:colOff>
          <xdr:row>38</xdr:row>
          <xdr:rowOff>19050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6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37</xdr:row>
          <xdr:rowOff>161925</xdr:rowOff>
        </xdr:from>
        <xdr:to>
          <xdr:col>4</xdr:col>
          <xdr:colOff>695325</xdr:colOff>
          <xdr:row>38</xdr:row>
          <xdr:rowOff>190500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6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38</xdr:row>
          <xdr:rowOff>171450</xdr:rowOff>
        </xdr:from>
        <xdr:to>
          <xdr:col>4</xdr:col>
          <xdr:colOff>695325</xdr:colOff>
          <xdr:row>40</xdr:row>
          <xdr:rowOff>19050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6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342900</xdr:colOff>
          <xdr:row>30</xdr:row>
          <xdr:rowOff>180975</xdr:rowOff>
        </xdr:from>
        <xdr:to>
          <xdr:col>4</xdr:col>
          <xdr:colOff>647700</xdr:colOff>
          <xdr:row>32</xdr:row>
          <xdr:rowOff>19050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7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31</xdr:row>
          <xdr:rowOff>171450</xdr:rowOff>
        </xdr:from>
        <xdr:to>
          <xdr:col>4</xdr:col>
          <xdr:colOff>647700</xdr:colOff>
          <xdr:row>33</xdr:row>
          <xdr:rowOff>9525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7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32</xdr:row>
          <xdr:rowOff>180975</xdr:rowOff>
        </xdr:from>
        <xdr:to>
          <xdr:col>4</xdr:col>
          <xdr:colOff>647700</xdr:colOff>
          <xdr:row>33</xdr:row>
          <xdr:rowOff>209550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7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36</xdr:row>
          <xdr:rowOff>161925</xdr:rowOff>
        </xdr:from>
        <xdr:to>
          <xdr:col>4</xdr:col>
          <xdr:colOff>685800</xdr:colOff>
          <xdr:row>38</xdr:row>
          <xdr:rowOff>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7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37</xdr:row>
          <xdr:rowOff>180975</xdr:rowOff>
        </xdr:from>
        <xdr:to>
          <xdr:col>4</xdr:col>
          <xdr:colOff>685800</xdr:colOff>
          <xdr:row>39</xdr:row>
          <xdr:rowOff>19050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7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38</xdr:row>
          <xdr:rowOff>171450</xdr:rowOff>
        </xdr:from>
        <xdr:to>
          <xdr:col>4</xdr:col>
          <xdr:colOff>685800</xdr:colOff>
          <xdr:row>39</xdr:row>
          <xdr:rowOff>200025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7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xdr:twoCellAnchor>
    <xdr:from>
      <xdr:col>2</xdr:col>
      <xdr:colOff>76200</xdr:colOff>
      <xdr:row>121</xdr:row>
      <xdr:rowOff>9525</xdr:rowOff>
    </xdr:from>
    <xdr:to>
      <xdr:col>4</xdr:col>
      <xdr:colOff>1115786</xdr:colOff>
      <xdr:row>125</xdr:row>
      <xdr:rowOff>304800</xdr:rowOff>
    </xdr:to>
    <xdr:graphicFrame macro="">
      <xdr:nvGraphicFramePr>
        <xdr:cNvPr id="19" name="Chart 18">
          <a:extLst>
            <a:ext uri="{FF2B5EF4-FFF2-40B4-BE49-F238E27FC236}">
              <a16:creationId xmlns:a16="http://schemas.microsoft.com/office/drawing/2014/main" id="{00000000-0008-0000-07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76200</xdr:colOff>
      <xdr:row>127</xdr:row>
      <xdr:rowOff>9525</xdr:rowOff>
    </xdr:from>
    <xdr:to>
      <xdr:col>4</xdr:col>
      <xdr:colOff>1167148</xdr:colOff>
      <xdr:row>131</xdr:row>
      <xdr:rowOff>304800</xdr:rowOff>
    </xdr:to>
    <xdr:graphicFrame macro="">
      <xdr:nvGraphicFramePr>
        <xdr:cNvPr id="20" name="Chart 19">
          <a:extLst>
            <a:ext uri="{FF2B5EF4-FFF2-40B4-BE49-F238E27FC236}">
              <a16:creationId xmlns:a16="http://schemas.microsoft.com/office/drawing/2014/main" id="{00000000-0008-0000-07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9525</xdr:rowOff>
    </xdr:from>
    <xdr:to>
      <xdr:col>1</xdr:col>
      <xdr:colOff>800100</xdr:colOff>
      <xdr:row>2</xdr:row>
      <xdr:rowOff>19050</xdr:rowOff>
    </xdr:to>
    <xdr:pic>
      <xdr:nvPicPr>
        <xdr:cNvPr id="16" name="Picture 15">
          <a:extLst>
            <a:ext uri="{FF2B5EF4-FFF2-40B4-BE49-F238E27FC236}">
              <a16:creationId xmlns:a16="http://schemas.microsoft.com/office/drawing/2014/main" id="{00000000-0008-0000-0700-000010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7175" y="9525"/>
          <a:ext cx="800100" cy="6762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4.vml"/><Relationship Id="rId7" Type="http://schemas.openxmlformats.org/officeDocument/2006/relationships/ctrlProp" Target="../ctrlProps/ctrlProp2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5.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6.vml"/><Relationship Id="rId7" Type="http://schemas.openxmlformats.org/officeDocument/2006/relationships/ctrlProp" Target="../ctrlProps/ctrlProp3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vmlDrawing" Target="../drawings/vmlDrawing7.vml"/><Relationship Id="rId7" Type="http://schemas.openxmlformats.org/officeDocument/2006/relationships/ctrlProp" Target="../ctrlProps/ctrlProp40.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 Id="rId9"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32C43-3DF7-4EC2-9B75-BA1B621C7863}">
  <dimension ref="A1:Q1074"/>
  <sheetViews>
    <sheetView workbookViewId="0">
      <selection sqref="A1:XFD1048576"/>
    </sheetView>
  </sheetViews>
  <sheetFormatPr defaultRowHeight="15" x14ac:dyDescent="0.25"/>
  <cols>
    <col min="1" max="1" width="21" style="153" customWidth="1"/>
    <col min="2" max="3" width="24.42578125" style="153" customWidth="1"/>
    <col min="4" max="4" width="21.42578125" style="153" customWidth="1"/>
    <col min="5" max="27" width="7.7109375" style="153" customWidth="1"/>
    <col min="28" max="16384" width="9.140625" style="153"/>
  </cols>
  <sheetData>
    <row r="1" spans="1:17" s="152" customFormat="1" x14ac:dyDescent="0.25">
      <c r="A1" s="152" t="s">
        <v>39</v>
      </c>
      <c r="B1" s="152" t="s">
        <v>40</v>
      </c>
      <c r="D1" s="168" t="s">
        <v>1087</v>
      </c>
      <c r="E1" s="169"/>
      <c r="F1" s="169"/>
      <c r="G1" s="169"/>
      <c r="H1" s="169"/>
      <c r="I1" s="169"/>
      <c r="J1" s="169"/>
      <c r="K1" s="169"/>
      <c r="L1" s="169"/>
      <c r="M1" s="169"/>
      <c r="N1" s="169"/>
      <c r="O1" s="169"/>
      <c r="P1" s="169"/>
    </row>
    <row r="2" spans="1:17" x14ac:dyDescent="0.25">
      <c r="A2" s="153" t="s">
        <v>721</v>
      </c>
      <c r="B2" s="153" t="s">
        <v>906</v>
      </c>
      <c r="E2" s="153" t="s">
        <v>1075</v>
      </c>
      <c r="F2" s="153" t="s">
        <v>1076</v>
      </c>
      <c r="G2" s="153" t="s">
        <v>1077</v>
      </c>
      <c r="H2" s="153" t="s">
        <v>1078</v>
      </c>
      <c r="I2" s="153" t="s">
        <v>1079</v>
      </c>
      <c r="J2" s="153" t="s">
        <v>1080</v>
      </c>
      <c r="K2" s="153" t="s">
        <v>1081</v>
      </c>
      <c r="L2" s="153" t="s">
        <v>1082</v>
      </c>
      <c r="M2" s="153" t="s">
        <v>1083</v>
      </c>
      <c r="N2" s="153" t="s">
        <v>1084</v>
      </c>
      <c r="O2" s="153" t="s">
        <v>1085</v>
      </c>
      <c r="P2" s="153" t="s">
        <v>1086</v>
      </c>
    </row>
    <row r="3" spans="1:17" x14ac:dyDescent="0.25">
      <c r="A3" s="153" t="s">
        <v>399</v>
      </c>
      <c r="B3" s="153" t="s">
        <v>513</v>
      </c>
      <c r="D3" s="153" t="s">
        <v>513</v>
      </c>
      <c r="E3" s="154">
        <v>2.3875999999999999</v>
      </c>
      <c r="F3" s="154">
        <v>3.1958000000000002</v>
      </c>
      <c r="G3" s="154">
        <v>4.8981000000000003</v>
      </c>
      <c r="H3" s="154">
        <v>6.0119999999999996</v>
      </c>
      <c r="I3" s="154">
        <v>6.8369999999999997</v>
      </c>
      <c r="J3" s="154">
        <v>7.1920000000000002</v>
      </c>
      <c r="K3" s="154">
        <v>7.0103999999999997</v>
      </c>
      <c r="L3" s="154">
        <v>6.3437000000000001</v>
      </c>
      <c r="M3" s="154">
        <v>5.3746</v>
      </c>
      <c r="N3" s="154">
        <v>3.8734999999999999</v>
      </c>
      <c r="O3" s="154">
        <v>2.7571999999999997</v>
      </c>
      <c r="P3" s="154">
        <v>2.2873000000000001</v>
      </c>
      <c r="Q3" s="154">
        <f>SUM(E3:P3)</f>
        <v>58.169199999999996</v>
      </c>
    </row>
    <row r="4" spans="1:17" x14ac:dyDescent="0.25">
      <c r="A4" s="153" t="s">
        <v>302</v>
      </c>
      <c r="B4" s="153" t="s">
        <v>513</v>
      </c>
      <c r="D4" s="153" t="s">
        <v>906</v>
      </c>
      <c r="E4" s="154">
        <v>2.4718</v>
      </c>
      <c r="F4" s="154">
        <v>3.1659000000000002</v>
      </c>
      <c r="G4" s="154">
        <v>4.7347999999999999</v>
      </c>
      <c r="H4" s="154">
        <v>5.9918000000000005</v>
      </c>
      <c r="I4" s="154">
        <v>6.8341000000000003</v>
      </c>
      <c r="J4" s="154">
        <v>7.1926999999999994</v>
      </c>
      <c r="K4" s="154">
        <v>7.0327999999999999</v>
      </c>
      <c r="L4" s="154">
        <v>6.3373999999999997</v>
      </c>
      <c r="M4" s="154">
        <v>5.3620000000000001</v>
      </c>
      <c r="N4" s="154">
        <v>3.8518000000000003</v>
      </c>
      <c r="O4" s="154">
        <v>2.6695000000000002</v>
      </c>
      <c r="P4" s="154">
        <v>2.1623999999999999</v>
      </c>
      <c r="Q4" s="154">
        <f>SUM(E4:P4)</f>
        <v>57.806999999999995</v>
      </c>
    </row>
    <row r="5" spans="1:17" x14ac:dyDescent="0.25">
      <c r="A5" s="153" t="s">
        <v>801</v>
      </c>
      <c r="B5" s="153" t="s">
        <v>906</v>
      </c>
      <c r="D5" s="153" t="s">
        <v>995</v>
      </c>
      <c r="E5" s="154">
        <v>2.5036</v>
      </c>
      <c r="F5" s="154">
        <v>3.2081</v>
      </c>
      <c r="G5" s="154">
        <v>4.7776999999999994</v>
      </c>
      <c r="H5" s="154">
        <v>6.0183</v>
      </c>
      <c r="I5" s="154">
        <v>6.8331999999999997</v>
      </c>
      <c r="J5" s="154">
        <v>7.2096999999999998</v>
      </c>
      <c r="K5" s="154">
        <v>7.024</v>
      </c>
      <c r="L5" s="154">
        <v>6.3532000000000002</v>
      </c>
      <c r="M5" s="154">
        <v>5.3891</v>
      </c>
      <c r="N5" s="154">
        <v>3.8969</v>
      </c>
      <c r="O5" s="154">
        <v>2.7706999999999997</v>
      </c>
      <c r="P5" s="154">
        <v>2.2873000000000001</v>
      </c>
      <c r="Q5" s="154">
        <f>SUM(E5:P5)</f>
        <v>58.271799999999999</v>
      </c>
    </row>
    <row r="6" spans="1:17" x14ac:dyDescent="0.25">
      <c r="A6" s="153" t="s">
        <v>168</v>
      </c>
      <c r="B6" s="153" t="s">
        <v>513</v>
      </c>
      <c r="D6" s="153" t="s">
        <v>1074</v>
      </c>
      <c r="E6" s="154">
        <v>2.5221999999999998</v>
      </c>
      <c r="F6" s="154">
        <v>3.2822</v>
      </c>
      <c r="G6" s="154">
        <v>4.8612000000000002</v>
      </c>
      <c r="H6" s="154">
        <v>5.9794999999999998</v>
      </c>
      <c r="I6" s="154">
        <v>6.8376000000000001</v>
      </c>
      <c r="J6" s="154">
        <v>7.2113000000000005</v>
      </c>
      <c r="K6" s="154">
        <v>7.0374999999999996</v>
      </c>
      <c r="L6" s="154">
        <v>6.4051999999999998</v>
      </c>
      <c r="M6" s="154">
        <v>5.4661</v>
      </c>
      <c r="N6" s="154">
        <v>3.8284000000000002</v>
      </c>
      <c r="O6" s="154">
        <v>2.7654000000000001</v>
      </c>
      <c r="P6" s="154">
        <v>2.2411999999999996</v>
      </c>
      <c r="Q6" s="154">
        <f>SUM(E6:P6)</f>
        <v>58.437800000000003</v>
      </c>
    </row>
    <row r="7" spans="1:17" x14ac:dyDescent="0.25">
      <c r="A7" s="153" t="s">
        <v>327</v>
      </c>
      <c r="B7" s="153" t="s">
        <v>513</v>
      </c>
    </row>
    <row r="8" spans="1:17" x14ac:dyDescent="0.25">
      <c r="A8" s="153" t="s">
        <v>285</v>
      </c>
      <c r="B8" s="153" t="s">
        <v>513</v>
      </c>
      <c r="D8" s="168" t="s">
        <v>1088</v>
      </c>
      <c r="E8" s="169"/>
      <c r="F8" s="169"/>
      <c r="G8" s="169"/>
      <c r="H8" s="169"/>
      <c r="I8" s="169"/>
      <c r="J8" s="169"/>
      <c r="K8" s="169"/>
      <c r="L8" s="169"/>
      <c r="M8" s="169"/>
      <c r="N8" s="169"/>
      <c r="O8" s="169"/>
      <c r="P8" s="169"/>
    </row>
    <row r="9" spans="1:17" x14ac:dyDescent="0.25">
      <c r="A9" s="153" t="s">
        <v>688</v>
      </c>
      <c r="B9" s="153" t="s">
        <v>906</v>
      </c>
      <c r="E9" s="153" t="s">
        <v>1075</v>
      </c>
      <c r="F9" s="153" t="s">
        <v>1076</v>
      </c>
      <c r="G9" s="153" t="s">
        <v>1077</v>
      </c>
      <c r="H9" s="153" t="s">
        <v>1078</v>
      </c>
      <c r="I9" s="153" t="s">
        <v>1079</v>
      </c>
      <c r="J9" s="153" t="s">
        <v>1080</v>
      </c>
      <c r="K9" s="153" t="s">
        <v>1081</v>
      </c>
      <c r="L9" s="153" t="s">
        <v>1082</v>
      </c>
      <c r="M9" s="153" t="s">
        <v>1083</v>
      </c>
      <c r="N9" s="153" t="s">
        <v>1084</v>
      </c>
      <c r="O9" s="153" t="s">
        <v>1085</v>
      </c>
      <c r="P9" s="153" t="s">
        <v>1086</v>
      </c>
    </row>
    <row r="10" spans="1:17" x14ac:dyDescent="0.25">
      <c r="A10" s="153" t="s">
        <v>911</v>
      </c>
      <c r="B10" s="153" t="s">
        <v>995</v>
      </c>
      <c r="D10" s="153" t="s">
        <v>513</v>
      </c>
      <c r="E10" s="154">
        <f>E3*31</f>
        <v>74.015599999999992</v>
      </c>
      <c r="F10" s="154">
        <f>F3*28</f>
        <v>89.482400000000013</v>
      </c>
      <c r="G10" s="154">
        <f>G3*31</f>
        <v>151.84110000000001</v>
      </c>
      <c r="H10" s="154">
        <f>H3*30</f>
        <v>180.35999999999999</v>
      </c>
      <c r="I10" s="154">
        <f>I3*31</f>
        <v>211.947</v>
      </c>
      <c r="J10" s="154">
        <f>J3*30</f>
        <v>215.76</v>
      </c>
      <c r="K10" s="154">
        <f>K3*31</f>
        <v>217.32239999999999</v>
      </c>
      <c r="L10" s="154">
        <f>L3*31</f>
        <v>196.65469999999999</v>
      </c>
      <c r="M10" s="154">
        <f>M3*30</f>
        <v>161.238</v>
      </c>
      <c r="N10" s="154">
        <f>N3*31</f>
        <v>120.07849999999999</v>
      </c>
      <c r="O10" s="154">
        <f>O3*30</f>
        <v>82.715999999999994</v>
      </c>
      <c r="P10" s="154">
        <f>P3*31</f>
        <v>70.906300000000002</v>
      </c>
      <c r="Q10" s="154">
        <f>SUM(E10:P10)</f>
        <v>1772.3220000000001</v>
      </c>
    </row>
    <row r="11" spans="1:17" x14ac:dyDescent="0.25">
      <c r="A11" s="153" t="s">
        <v>557</v>
      </c>
      <c r="B11" s="153" t="s">
        <v>906</v>
      </c>
      <c r="D11" s="153" t="s">
        <v>906</v>
      </c>
      <c r="E11" s="154">
        <f t="shared" ref="E11:G13" si="0">E4*31</f>
        <v>76.625799999999998</v>
      </c>
      <c r="F11" s="154">
        <f t="shared" ref="F11:F13" si="1">F4*28</f>
        <v>88.645200000000003</v>
      </c>
      <c r="G11" s="154">
        <f t="shared" si="0"/>
        <v>146.77879999999999</v>
      </c>
      <c r="H11" s="154">
        <f t="shared" ref="H11:J13" si="2">H4*30</f>
        <v>179.75400000000002</v>
      </c>
      <c r="I11" s="154">
        <f t="shared" ref="I11" si="3">I4*31</f>
        <v>211.8571</v>
      </c>
      <c r="J11" s="154">
        <f t="shared" si="2"/>
        <v>215.78099999999998</v>
      </c>
      <c r="K11" s="154">
        <f t="shared" ref="K11:L11" si="4">K4*31</f>
        <v>218.01679999999999</v>
      </c>
      <c r="L11" s="154">
        <f t="shared" si="4"/>
        <v>196.45939999999999</v>
      </c>
      <c r="M11" s="154">
        <f t="shared" ref="M11:O11" si="5">M4*30</f>
        <v>160.86000000000001</v>
      </c>
      <c r="N11" s="154">
        <f t="shared" ref="N11" si="6">N4*31</f>
        <v>119.40580000000001</v>
      </c>
      <c r="O11" s="154">
        <f t="shared" si="5"/>
        <v>80.085000000000008</v>
      </c>
      <c r="P11" s="154">
        <f t="shared" ref="P11" si="7">P4*31</f>
        <v>67.034399999999991</v>
      </c>
      <c r="Q11" s="154">
        <f>SUM(E11:P11)</f>
        <v>1761.3033</v>
      </c>
    </row>
    <row r="12" spans="1:17" x14ac:dyDescent="0.25">
      <c r="A12" s="153" t="s">
        <v>160</v>
      </c>
      <c r="B12" s="153" t="s">
        <v>513</v>
      </c>
      <c r="D12" s="153" t="s">
        <v>995</v>
      </c>
      <c r="E12" s="154">
        <f t="shared" si="0"/>
        <v>77.611599999999996</v>
      </c>
      <c r="F12" s="154">
        <f t="shared" si="1"/>
        <v>89.826799999999992</v>
      </c>
      <c r="G12" s="154">
        <f t="shared" si="0"/>
        <v>148.10869999999997</v>
      </c>
      <c r="H12" s="154">
        <f t="shared" si="2"/>
        <v>180.54900000000001</v>
      </c>
      <c r="I12" s="154">
        <f t="shared" ref="I12" si="8">I5*31</f>
        <v>211.82919999999999</v>
      </c>
      <c r="J12" s="154">
        <f t="shared" si="2"/>
        <v>216.291</v>
      </c>
      <c r="K12" s="154">
        <f t="shared" ref="K12:L12" si="9">K5*31</f>
        <v>217.744</v>
      </c>
      <c r="L12" s="154">
        <f t="shared" si="9"/>
        <v>196.94920000000002</v>
      </c>
      <c r="M12" s="154">
        <f t="shared" ref="M12:O12" si="10">M5*30</f>
        <v>161.673</v>
      </c>
      <c r="N12" s="154">
        <f t="shared" ref="N12" si="11">N5*31</f>
        <v>120.8039</v>
      </c>
      <c r="O12" s="154">
        <f t="shared" si="10"/>
        <v>83.120999999999995</v>
      </c>
      <c r="P12" s="154">
        <f t="shared" ref="P12" si="12">P5*31</f>
        <v>70.906300000000002</v>
      </c>
      <c r="Q12" s="154">
        <f>SUM(E12:P12)</f>
        <v>1775.4137000000001</v>
      </c>
    </row>
    <row r="13" spans="1:17" x14ac:dyDescent="0.25">
      <c r="A13" s="153" t="s">
        <v>93</v>
      </c>
      <c r="B13" s="153" t="s">
        <v>513</v>
      </c>
      <c r="D13" s="153" t="s">
        <v>1074</v>
      </c>
      <c r="E13" s="154">
        <f t="shared" si="0"/>
        <v>78.188199999999995</v>
      </c>
      <c r="F13" s="154">
        <f t="shared" si="1"/>
        <v>91.901600000000002</v>
      </c>
      <c r="G13" s="154">
        <f t="shared" si="0"/>
        <v>150.69720000000001</v>
      </c>
      <c r="H13" s="154">
        <f t="shared" si="2"/>
        <v>179.38499999999999</v>
      </c>
      <c r="I13" s="154">
        <f t="shared" ref="I13" si="13">I6*31</f>
        <v>211.96559999999999</v>
      </c>
      <c r="J13" s="154">
        <f t="shared" si="2"/>
        <v>216.33900000000003</v>
      </c>
      <c r="K13" s="154">
        <f t="shared" ref="K13:L13" si="14">K6*31</f>
        <v>218.16249999999999</v>
      </c>
      <c r="L13" s="154">
        <f t="shared" si="14"/>
        <v>198.56119999999999</v>
      </c>
      <c r="M13" s="154">
        <f t="shared" ref="M13:O13" si="15">M6*30</f>
        <v>163.983</v>
      </c>
      <c r="N13" s="154">
        <f t="shared" ref="N13" si="16">N6*31</f>
        <v>118.68040000000001</v>
      </c>
      <c r="O13" s="154">
        <f t="shared" si="15"/>
        <v>82.962000000000003</v>
      </c>
      <c r="P13" s="154">
        <f t="shared" ref="P13" si="17">P6*31</f>
        <v>69.477199999999982</v>
      </c>
      <c r="Q13" s="154">
        <f>SUM(E13:P13)</f>
        <v>1780.3028999999999</v>
      </c>
    </row>
    <row r="14" spans="1:17" x14ac:dyDescent="0.25">
      <c r="A14" s="153" t="s">
        <v>989</v>
      </c>
      <c r="B14" s="153" t="s">
        <v>995</v>
      </c>
    </row>
    <row r="15" spans="1:17" x14ac:dyDescent="0.25">
      <c r="A15" s="153" t="s">
        <v>990</v>
      </c>
      <c r="B15" s="153" t="s">
        <v>995</v>
      </c>
      <c r="D15" s="168" t="s">
        <v>1325</v>
      </c>
      <c r="E15" s="169"/>
      <c r="F15" s="169"/>
      <c r="G15" s="169"/>
      <c r="H15" s="169"/>
      <c r="I15" s="169"/>
      <c r="J15" s="169"/>
      <c r="K15" s="169"/>
      <c r="L15" s="169"/>
      <c r="M15" s="169"/>
      <c r="N15" s="169"/>
      <c r="O15" s="169"/>
      <c r="P15" s="169"/>
    </row>
    <row r="16" spans="1:17" x14ac:dyDescent="0.25">
      <c r="A16" s="153" t="s">
        <v>670</v>
      </c>
      <c r="B16" s="153" t="s">
        <v>906</v>
      </c>
      <c r="E16" s="153" t="s">
        <v>1075</v>
      </c>
      <c r="F16" s="153" t="s">
        <v>1076</v>
      </c>
      <c r="G16" s="153" t="s">
        <v>1077</v>
      </c>
      <c r="H16" s="153" t="s">
        <v>1078</v>
      </c>
      <c r="I16" s="153" t="s">
        <v>1079</v>
      </c>
      <c r="J16" s="153" t="s">
        <v>1080</v>
      </c>
      <c r="K16" s="153" t="s">
        <v>1081</v>
      </c>
      <c r="L16" s="153" t="s">
        <v>1082</v>
      </c>
      <c r="M16" s="153" t="s">
        <v>1083</v>
      </c>
      <c r="N16" s="153" t="s">
        <v>1084</v>
      </c>
      <c r="O16" s="153" t="s">
        <v>1085</v>
      </c>
      <c r="P16" s="153" t="s">
        <v>1086</v>
      </c>
    </row>
    <row r="17" spans="1:17" x14ac:dyDescent="0.25">
      <c r="A17" s="153" t="s">
        <v>924</v>
      </c>
      <c r="B17" s="153" t="s">
        <v>995</v>
      </c>
      <c r="D17" s="153" t="s">
        <v>513</v>
      </c>
      <c r="E17" s="154">
        <v>109.4</v>
      </c>
      <c r="F17" s="154">
        <v>116.2</v>
      </c>
      <c r="G17" s="154">
        <v>180.1</v>
      </c>
      <c r="H17" s="154">
        <v>190.9</v>
      </c>
      <c r="I17" s="154">
        <v>203</v>
      </c>
      <c r="J17" s="154">
        <v>198.1</v>
      </c>
      <c r="K17" s="154">
        <v>203.4</v>
      </c>
      <c r="L17" s="154">
        <v>199.6</v>
      </c>
      <c r="M17" s="154">
        <v>184.8</v>
      </c>
      <c r="N17" s="154">
        <v>153.4</v>
      </c>
      <c r="O17" s="154">
        <v>115.2</v>
      </c>
      <c r="P17" s="154">
        <v>105.8</v>
      </c>
      <c r="Q17" s="154">
        <f>SUM(E17:P17)</f>
        <v>1959.9</v>
      </c>
    </row>
    <row r="18" spans="1:17" x14ac:dyDescent="0.25">
      <c r="A18" s="153" t="s">
        <v>908</v>
      </c>
      <c r="B18" s="153" t="s">
        <v>995</v>
      </c>
      <c r="D18" s="153" t="s">
        <v>906</v>
      </c>
      <c r="E18" s="154">
        <v>111.5</v>
      </c>
      <c r="F18" s="154">
        <v>114.6</v>
      </c>
      <c r="G18" s="154">
        <v>174</v>
      </c>
      <c r="H18" s="154">
        <v>189.7</v>
      </c>
      <c r="I18" s="154">
        <v>201</v>
      </c>
      <c r="J18" s="154">
        <v>196.4</v>
      </c>
      <c r="K18" s="154">
        <v>201.8</v>
      </c>
      <c r="L18" s="154">
        <v>199.2</v>
      </c>
      <c r="M18" s="154">
        <v>181.9</v>
      </c>
      <c r="N18" s="154">
        <v>155.5</v>
      </c>
      <c r="O18" s="154">
        <v>114</v>
      </c>
      <c r="P18" s="154">
        <v>101.3</v>
      </c>
      <c r="Q18" s="154">
        <f>SUM(E18:P18)</f>
        <v>1940.9</v>
      </c>
    </row>
    <row r="19" spans="1:17" x14ac:dyDescent="0.25">
      <c r="A19" s="153" t="s">
        <v>155</v>
      </c>
      <c r="B19" s="153" t="s">
        <v>513</v>
      </c>
      <c r="D19" s="153" t="s">
        <v>995</v>
      </c>
      <c r="E19" s="154">
        <v>113.5</v>
      </c>
      <c r="F19" s="154">
        <v>122.2</v>
      </c>
      <c r="G19" s="154">
        <v>182.8</v>
      </c>
      <c r="H19" s="154">
        <v>188.8</v>
      </c>
      <c r="I19" s="154">
        <v>201.3</v>
      </c>
      <c r="J19" s="154">
        <v>195.9</v>
      </c>
      <c r="K19" s="154">
        <v>202</v>
      </c>
      <c r="L19" s="154">
        <v>199.8</v>
      </c>
      <c r="M19" s="154">
        <v>186.5</v>
      </c>
      <c r="N19" s="154">
        <v>151.1</v>
      </c>
      <c r="O19" s="154">
        <v>116</v>
      </c>
      <c r="P19" s="154">
        <v>107</v>
      </c>
      <c r="Q19" s="154">
        <f>SUM(E19:P19)</f>
        <v>1966.8999999999999</v>
      </c>
    </row>
    <row r="20" spans="1:17" x14ac:dyDescent="0.25">
      <c r="A20" s="153" t="s">
        <v>1058</v>
      </c>
      <c r="B20" s="153" t="s">
        <v>1074</v>
      </c>
      <c r="D20" s="153" t="s">
        <v>1074</v>
      </c>
      <c r="E20" s="154">
        <v>115.5</v>
      </c>
      <c r="F20" s="154">
        <v>122</v>
      </c>
      <c r="G20" s="154">
        <v>176.8</v>
      </c>
      <c r="H20" s="154">
        <v>189.1</v>
      </c>
      <c r="I20" s="154">
        <v>199.8</v>
      </c>
      <c r="J20" s="154">
        <v>196.5</v>
      </c>
      <c r="K20" s="154">
        <v>201.1</v>
      </c>
      <c r="L20" s="154">
        <v>198.7</v>
      </c>
      <c r="M20" s="154">
        <v>187.7</v>
      </c>
      <c r="N20" s="154">
        <v>152.1</v>
      </c>
      <c r="O20" s="154">
        <v>119</v>
      </c>
      <c r="P20" s="154">
        <v>106.6</v>
      </c>
      <c r="Q20" s="154">
        <f>SUM(E20:P20)</f>
        <v>1964.8999999999999</v>
      </c>
    </row>
    <row r="21" spans="1:17" x14ac:dyDescent="0.25">
      <c r="A21" s="153" t="s">
        <v>703</v>
      </c>
      <c r="B21" s="153" t="s">
        <v>906</v>
      </c>
    </row>
    <row r="22" spans="1:17" x14ac:dyDescent="0.25">
      <c r="A22" s="153" t="s">
        <v>1013</v>
      </c>
      <c r="B22" s="153" t="s">
        <v>1074</v>
      </c>
    </row>
    <row r="23" spans="1:17" x14ac:dyDescent="0.25">
      <c r="A23" s="153" t="s">
        <v>656</v>
      </c>
      <c r="B23" s="153" t="s">
        <v>906</v>
      </c>
    </row>
    <row r="24" spans="1:17" x14ac:dyDescent="0.25">
      <c r="A24" s="153" t="s">
        <v>627</v>
      </c>
      <c r="B24" s="153" t="s">
        <v>906</v>
      </c>
    </row>
    <row r="25" spans="1:17" x14ac:dyDescent="0.25">
      <c r="A25" s="153" t="s">
        <v>1055</v>
      </c>
      <c r="B25" s="153" t="s">
        <v>1074</v>
      </c>
    </row>
    <row r="26" spans="1:17" x14ac:dyDescent="0.25">
      <c r="A26" s="153" t="s">
        <v>488</v>
      </c>
      <c r="B26" s="153" t="s">
        <v>513</v>
      </c>
    </row>
    <row r="27" spans="1:17" x14ac:dyDescent="0.25">
      <c r="A27" s="153" t="s">
        <v>551</v>
      </c>
      <c r="B27" s="153" t="s">
        <v>906</v>
      </c>
    </row>
    <row r="28" spans="1:17" x14ac:dyDescent="0.25">
      <c r="A28" s="153" t="s">
        <v>188</v>
      </c>
      <c r="B28" s="153" t="s">
        <v>513</v>
      </c>
    </row>
    <row r="29" spans="1:17" x14ac:dyDescent="0.25">
      <c r="A29" s="153" t="s">
        <v>623</v>
      </c>
      <c r="B29" s="153" t="s">
        <v>906</v>
      </c>
    </row>
    <row r="30" spans="1:17" x14ac:dyDescent="0.25">
      <c r="A30" s="153" t="s">
        <v>581</v>
      </c>
      <c r="B30" s="153" t="s">
        <v>906</v>
      </c>
    </row>
    <row r="31" spans="1:17" x14ac:dyDescent="0.25">
      <c r="A31" s="153" t="s">
        <v>1044</v>
      </c>
      <c r="B31" s="153" t="s">
        <v>1074</v>
      </c>
    </row>
    <row r="32" spans="1:17" x14ac:dyDescent="0.25">
      <c r="A32" s="153" t="s">
        <v>577</v>
      </c>
      <c r="B32" s="153" t="s">
        <v>906</v>
      </c>
    </row>
    <row r="33" spans="1:2" x14ac:dyDescent="0.25">
      <c r="A33" s="153" t="s">
        <v>559</v>
      </c>
      <c r="B33" s="153" t="s">
        <v>906</v>
      </c>
    </row>
    <row r="34" spans="1:2" x14ac:dyDescent="0.25">
      <c r="A34" s="153" t="s">
        <v>822</v>
      </c>
      <c r="B34" s="153" t="s">
        <v>906</v>
      </c>
    </row>
    <row r="35" spans="1:2" x14ac:dyDescent="0.25">
      <c r="A35" s="153" t="s">
        <v>440</v>
      </c>
      <c r="B35" s="153" t="s">
        <v>513</v>
      </c>
    </row>
    <row r="36" spans="1:2" x14ac:dyDescent="0.25">
      <c r="A36" s="153" t="s">
        <v>574</v>
      </c>
      <c r="B36" s="153" t="s">
        <v>906</v>
      </c>
    </row>
    <row r="37" spans="1:2" x14ac:dyDescent="0.25">
      <c r="A37" s="153" t="s">
        <v>885</v>
      </c>
      <c r="B37" s="153" t="s">
        <v>906</v>
      </c>
    </row>
    <row r="38" spans="1:2" x14ac:dyDescent="0.25">
      <c r="A38" s="153" t="s">
        <v>707</v>
      </c>
      <c r="B38" s="153" t="s">
        <v>906</v>
      </c>
    </row>
    <row r="39" spans="1:2" x14ac:dyDescent="0.25">
      <c r="A39" s="153" t="s">
        <v>241</v>
      </c>
      <c r="B39" s="153" t="s">
        <v>513</v>
      </c>
    </row>
    <row r="40" spans="1:2" x14ac:dyDescent="0.25">
      <c r="A40" s="153" t="s">
        <v>648</v>
      </c>
      <c r="B40" s="153" t="s">
        <v>906</v>
      </c>
    </row>
    <row r="41" spans="1:2" x14ac:dyDescent="0.25">
      <c r="A41" s="153" t="s">
        <v>515</v>
      </c>
      <c r="B41" s="153" t="s">
        <v>906</v>
      </c>
    </row>
    <row r="42" spans="1:2" x14ac:dyDescent="0.25">
      <c r="A42" s="153" t="s">
        <v>891</v>
      </c>
      <c r="B42" s="153" t="s">
        <v>906</v>
      </c>
    </row>
    <row r="43" spans="1:2" x14ac:dyDescent="0.25">
      <c r="A43" s="153" t="s">
        <v>982</v>
      </c>
      <c r="B43" s="153" t="s">
        <v>995</v>
      </c>
    </row>
    <row r="44" spans="1:2" x14ac:dyDescent="0.25">
      <c r="A44" s="153" t="s">
        <v>445</v>
      </c>
      <c r="B44" s="153" t="s">
        <v>513</v>
      </c>
    </row>
    <row r="45" spans="1:2" x14ac:dyDescent="0.25">
      <c r="A45" s="153" t="s">
        <v>644</v>
      </c>
      <c r="B45" s="153" t="s">
        <v>906</v>
      </c>
    </row>
    <row r="46" spans="1:2" x14ac:dyDescent="0.25">
      <c r="A46" s="153" t="s">
        <v>765</v>
      </c>
      <c r="B46" s="153" t="s">
        <v>906</v>
      </c>
    </row>
    <row r="47" spans="1:2" x14ac:dyDescent="0.25">
      <c r="A47" s="153" t="s">
        <v>616</v>
      </c>
      <c r="B47" s="153" t="s">
        <v>906</v>
      </c>
    </row>
    <row r="48" spans="1:2" x14ac:dyDescent="0.25">
      <c r="A48" s="153" t="s">
        <v>618</v>
      </c>
      <c r="B48" s="153" t="s">
        <v>906</v>
      </c>
    </row>
    <row r="49" spans="1:2" x14ac:dyDescent="0.25">
      <c r="A49" s="153" t="s">
        <v>764</v>
      </c>
      <c r="B49" s="153" t="s">
        <v>906</v>
      </c>
    </row>
    <row r="50" spans="1:2" x14ac:dyDescent="0.25">
      <c r="A50" s="153" t="s">
        <v>659</v>
      </c>
      <c r="B50" s="153" t="s">
        <v>906</v>
      </c>
    </row>
    <row r="51" spans="1:2" x14ac:dyDescent="0.25">
      <c r="A51" s="153" t="s">
        <v>767</v>
      </c>
      <c r="B51" s="153" t="s">
        <v>906</v>
      </c>
    </row>
    <row r="52" spans="1:2" x14ac:dyDescent="0.25">
      <c r="A52" s="153" t="s">
        <v>745</v>
      </c>
      <c r="B52" s="153" t="s">
        <v>906</v>
      </c>
    </row>
    <row r="53" spans="1:2" x14ac:dyDescent="0.25">
      <c r="A53" s="153" t="s">
        <v>167</v>
      </c>
      <c r="B53" s="153" t="s">
        <v>513</v>
      </c>
    </row>
    <row r="54" spans="1:2" x14ac:dyDescent="0.25">
      <c r="A54" s="153" t="s">
        <v>219</v>
      </c>
      <c r="B54" s="153" t="s">
        <v>513</v>
      </c>
    </row>
    <row r="55" spans="1:2" x14ac:dyDescent="0.25">
      <c r="A55" s="153" t="s">
        <v>262</v>
      </c>
      <c r="B55" s="153" t="s">
        <v>513</v>
      </c>
    </row>
    <row r="56" spans="1:2" x14ac:dyDescent="0.25">
      <c r="A56" s="153" t="s">
        <v>127</v>
      </c>
      <c r="B56" s="153" t="s">
        <v>513</v>
      </c>
    </row>
    <row r="57" spans="1:2" x14ac:dyDescent="0.25">
      <c r="A57" s="153" t="s">
        <v>408</v>
      </c>
      <c r="B57" s="153" t="s">
        <v>513</v>
      </c>
    </row>
    <row r="58" spans="1:2" x14ac:dyDescent="0.25">
      <c r="A58" s="153" t="s">
        <v>71</v>
      </c>
      <c r="B58" s="153" t="s">
        <v>513</v>
      </c>
    </row>
    <row r="59" spans="1:2" x14ac:dyDescent="0.25">
      <c r="A59" s="153" t="s">
        <v>451</v>
      </c>
      <c r="B59" s="153" t="s">
        <v>513</v>
      </c>
    </row>
    <row r="60" spans="1:2" x14ac:dyDescent="0.25">
      <c r="A60" s="153" t="s">
        <v>795</v>
      </c>
      <c r="B60" s="153" t="s">
        <v>906</v>
      </c>
    </row>
    <row r="61" spans="1:2" x14ac:dyDescent="0.25">
      <c r="A61" s="153" t="s">
        <v>210</v>
      </c>
      <c r="B61" s="153" t="s">
        <v>513</v>
      </c>
    </row>
    <row r="62" spans="1:2" x14ac:dyDescent="0.25">
      <c r="A62" s="153" t="s">
        <v>603</v>
      </c>
      <c r="B62" s="153" t="s">
        <v>906</v>
      </c>
    </row>
    <row r="63" spans="1:2" x14ac:dyDescent="0.25">
      <c r="A63" s="153" t="s">
        <v>437</v>
      </c>
      <c r="B63" s="153" t="s">
        <v>513</v>
      </c>
    </row>
    <row r="64" spans="1:2" x14ac:dyDescent="0.25">
      <c r="A64" s="153" t="s">
        <v>793</v>
      </c>
      <c r="B64" s="153" t="s">
        <v>906</v>
      </c>
    </row>
    <row r="65" spans="1:2" x14ac:dyDescent="0.25">
      <c r="A65" s="153" t="s">
        <v>587</v>
      </c>
      <c r="B65" s="153" t="s">
        <v>906</v>
      </c>
    </row>
    <row r="66" spans="1:2" x14ac:dyDescent="0.25">
      <c r="A66" s="153" t="s">
        <v>788</v>
      </c>
      <c r="B66" s="153" t="s">
        <v>906</v>
      </c>
    </row>
    <row r="67" spans="1:2" x14ac:dyDescent="0.25">
      <c r="A67" s="153" t="s">
        <v>974</v>
      </c>
      <c r="B67" s="153" t="s">
        <v>995</v>
      </c>
    </row>
    <row r="68" spans="1:2" x14ac:dyDescent="0.25">
      <c r="A68" s="153" t="s">
        <v>1023</v>
      </c>
      <c r="B68" s="153" t="s">
        <v>1074</v>
      </c>
    </row>
    <row r="69" spans="1:2" x14ac:dyDescent="0.25">
      <c r="A69" s="153" t="s">
        <v>1024</v>
      </c>
      <c r="B69" s="153" t="s">
        <v>1074</v>
      </c>
    </row>
    <row r="70" spans="1:2" x14ac:dyDescent="0.25">
      <c r="A70" s="153" t="s">
        <v>59</v>
      </c>
      <c r="B70" s="153" t="s">
        <v>513</v>
      </c>
    </row>
    <row r="71" spans="1:2" x14ac:dyDescent="0.25">
      <c r="A71" s="153" t="s">
        <v>154</v>
      </c>
      <c r="B71" s="153" t="s">
        <v>513</v>
      </c>
    </row>
    <row r="72" spans="1:2" x14ac:dyDescent="0.25">
      <c r="A72" s="153" t="s">
        <v>665</v>
      </c>
      <c r="B72" s="153" t="s">
        <v>906</v>
      </c>
    </row>
    <row r="73" spans="1:2" x14ac:dyDescent="0.25">
      <c r="A73" s="153" t="s">
        <v>878</v>
      </c>
      <c r="B73" s="153" t="s">
        <v>906</v>
      </c>
    </row>
    <row r="74" spans="1:2" ht="30" x14ac:dyDescent="0.25">
      <c r="A74" s="155" t="s">
        <v>1027</v>
      </c>
      <c r="B74" s="153" t="s">
        <v>1074</v>
      </c>
    </row>
    <row r="75" spans="1:2" x14ac:dyDescent="0.25">
      <c r="A75" s="153" t="s">
        <v>849</v>
      </c>
      <c r="B75" s="153" t="s">
        <v>906</v>
      </c>
    </row>
    <row r="76" spans="1:2" x14ac:dyDescent="0.25">
      <c r="A76" s="153" t="s">
        <v>734</v>
      </c>
      <c r="B76" s="153" t="s">
        <v>906</v>
      </c>
    </row>
    <row r="77" spans="1:2" x14ac:dyDescent="0.25">
      <c r="A77" s="153" t="s">
        <v>252</v>
      </c>
      <c r="B77" s="153" t="s">
        <v>513</v>
      </c>
    </row>
    <row r="78" spans="1:2" x14ac:dyDescent="0.25">
      <c r="A78" s="153" t="s">
        <v>412</v>
      </c>
      <c r="B78" s="153" t="s">
        <v>513</v>
      </c>
    </row>
    <row r="79" spans="1:2" x14ac:dyDescent="0.25">
      <c r="A79" s="153" t="s">
        <v>277</v>
      </c>
      <c r="B79" s="153" t="s">
        <v>513</v>
      </c>
    </row>
    <row r="80" spans="1:2" x14ac:dyDescent="0.25">
      <c r="A80" s="153" t="s">
        <v>354</v>
      </c>
      <c r="B80" s="153" t="s">
        <v>513</v>
      </c>
    </row>
    <row r="81" spans="1:2" x14ac:dyDescent="0.25">
      <c r="A81" s="153" t="s">
        <v>1045</v>
      </c>
      <c r="B81" s="153" t="s">
        <v>1074</v>
      </c>
    </row>
    <row r="82" spans="1:2" x14ac:dyDescent="0.25">
      <c r="A82" s="153" t="s">
        <v>318</v>
      </c>
      <c r="B82" s="153" t="s">
        <v>513</v>
      </c>
    </row>
    <row r="83" spans="1:2" x14ac:dyDescent="0.25">
      <c r="A83" s="153" t="s">
        <v>479</v>
      </c>
      <c r="B83" s="153" t="s">
        <v>513</v>
      </c>
    </row>
    <row r="84" spans="1:2" x14ac:dyDescent="0.25">
      <c r="A84" s="153" t="s">
        <v>812</v>
      </c>
      <c r="B84" s="153" t="s">
        <v>906</v>
      </c>
    </row>
    <row r="85" spans="1:2" x14ac:dyDescent="0.25">
      <c r="A85" s="153" t="s">
        <v>558</v>
      </c>
      <c r="B85" s="153" t="s">
        <v>906</v>
      </c>
    </row>
    <row r="86" spans="1:2" x14ac:dyDescent="0.25">
      <c r="A86" s="153" t="s">
        <v>619</v>
      </c>
      <c r="B86" s="153" t="s">
        <v>906</v>
      </c>
    </row>
    <row r="87" spans="1:2" x14ac:dyDescent="0.25">
      <c r="A87" s="153" t="s">
        <v>1068</v>
      </c>
      <c r="B87" s="153" t="s">
        <v>1074</v>
      </c>
    </row>
    <row r="88" spans="1:2" x14ac:dyDescent="0.25">
      <c r="A88" s="153" t="s">
        <v>833</v>
      </c>
      <c r="B88" s="153" t="s">
        <v>906</v>
      </c>
    </row>
    <row r="89" spans="1:2" x14ac:dyDescent="0.25">
      <c r="A89" s="153" t="s">
        <v>639</v>
      </c>
      <c r="B89" s="153" t="s">
        <v>906</v>
      </c>
    </row>
    <row r="90" spans="1:2" x14ac:dyDescent="0.25">
      <c r="A90" s="153" t="s">
        <v>1050</v>
      </c>
      <c r="B90" s="153" t="s">
        <v>1074</v>
      </c>
    </row>
    <row r="91" spans="1:2" x14ac:dyDescent="0.25">
      <c r="A91" s="153" t="s">
        <v>373</v>
      </c>
      <c r="B91" s="153" t="s">
        <v>513</v>
      </c>
    </row>
    <row r="92" spans="1:2" x14ac:dyDescent="0.25">
      <c r="A92" s="153" t="s">
        <v>429</v>
      </c>
      <c r="B92" s="153" t="s">
        <v>513</v>
      </c>
    </row>
    <row r="93" spans="1:2" x14ac:dyDescent="0.25">
      <c r="A93" s="153" t="s">
        <v>567</v>
      </c>
      <c r="B93" s="153" t="s">
        <v>906</v>
      </c>
    </row>
    <row r="94" spans="1:2" x14ac:dyDescent="0.25">
      <c r="A94" s="153" t="s">
        <v>994</v>
      </c>
      <c r="B94" s="153" t="s">
        <v>995</v>
      </c>
    </row>
    <row r="95" spans="1:2" x14ac:dyDescent="0.25">
      <c r="A95" s="153" t="s">
        <v>166</v>
      </c>
      <c r="B95" s="153" t="s">
        <v>513</v>
      </c>
    </row>
    <row r="96" spans="1:2" x14ac:dyDescent="0.25">
      <c r="A96" s="153" t="s">
        <v>867</v>
      </c>
      <c r="B96" s="153" t="s">
        <v>906</v>
      </c>
    </row>
    <row r="97" spans="1:2" x14ac:dyDescent="0.25">
      <c r="A97" s="153" t="s">
        <v>478</v>
      </c>
      <c r="B97" s="153" t="s">
        <v>513</v>
      </c>
    </row>
    <row r="98" spans="1:2" x14ac:dyDescent="0.25">
      <c r="A98" s="153" t="s">
        <v>677</v>
      </c>
      <c r="B98" s="153" t="s">
        <v>906</v>
      </c>
    </row>
    <row r="99" spans="1:2" x14ac:dyDescent="0.25">
      <c r="A99" s="153" t="s">
        <v>561</v>
      </c>
      <c r="B99" s="153" t="s">
        <v>906</v>
      </c>
    </row>
    <row r="100" spans="1:2" x14ac:dyDescent="0.25">
      <c r="A100" s="153" t="s">
        <v>884</v>
      </c>
      <c r="B100" s="153" t="s">
        <v>906</v>
      </c>
    </row>
    <row r="101" spans="1:2" x14ac:dyDescent="0.25">
      <c r="A101" s="153" t="s">
        <v>179</v>
      </c>
      <c r="B101" s="153" t="s">
        <v>513</v>
      </c>
    </row>
    <row r="102" spans="1:2" x14ac:dyDescent="0.25">
      <c r="A102" s="153" t="s">
        <v>714</v>
      </c>
      <c r="B102" s="153" t="s">
        <v>906</v>
      </c>
    </row>
    <row r="103" spans="1:2" x14ac:dyDescent="0.25">
      <c r="A103" s="153" t="s">
        <v>1022</v>
      </c>
      <c r="B103" s="153" t="s">
        <v>1074</v>
      </c>
    </row>
    <row r="104" spans="1:2" x14ac:dyDescent="0.25">
      <c r="A104" s="153" t="s">
        <v>555</v>
      </c>
      <c r="B104" s="153" t="s">
        <v>906</v>
      </c>
    </row>
    <row r="105" spans="1:2" x14ac:dyDescent="0.25">
      <c r="A105" s="153" t="s">
        <v>1004</v>
      </c>
      <c r="B105" s="153" t="s">
        <v>1074</v>
      </c>
    </row>
    <row r="106" spans="1:2" x14ac:dyDescent="0.25">
      <c r="A106" s="153" t="s">
        <v>190</v>
      </c>
      <c r="B106" s="153" t="s">
        <v>513</v>
      </c>
    </row>
    <row r="107" spans="1:2" x14ac:dyDescent="0.25">
      <c r="A107" s="153" t="s">
        <v>733</v>
      </c>
      <c r="B107" s="153" t="s">
        <v>906</v>
      </c>
    </row>
    <row r="108" spans="1:2" x14ac:dyDescent="0.25">
      <c r="A108" s="153" t="s">
        <v>928</v>
      </c>
      <c r="B108" s="153" t="s">
        <v>995</v>
      </c>
    </row>
    <row r="109" spans="1:2" x14ac:dyDescent="0.25">
      <c r="A109" s="153" t="s">
        <v>696</v>
      </c>
      <c r="B109" s="153" t="s">
        <v>906</v>
      </c>
    </row>
    <row r="110" spans="1:2" x14ac:dyDescent="0.25">
      <c r="A110" s="153" t="s">
        <v>698</v>
      </c>
      <c r="B110" s="153" t="s">
        <v>906</v>
      </c>
    </row>
    <row r="111" spans="1:2" x14ac:dyDescent="0.25">
      <c r="A111" s="153" t="s">
        <v>936</v>
      </c>
      <c r="B111" s="153" t="s">
        <v>995</v>
      </c>
    </row>
    <row r="112" spans="1:2" x14ac:dyDescent="0.25">
      <c r="A112" s="153" t="s">
        <v>505</v>
      </c>
      <c r="B112" s="153" t="s">
        <v>513</v>
      </c>
    </row>
    <row r="113" spans="1:2" x14ac:dyDescent="0.25">
      <c r="A113" s="153" t="s">
        <v>67</v>
      </c>
      <c r="B113" s="153" t="s">
        <v>513</v>
      </c>
    </row>
    <row r="114" spans="1:2" x14ac:dyDescent="0.25">
      <c r="A114" s="153" t="s">
        <v>257</v>
      </c>
      <c r="B114" s="153" t="s">
        <v>513</v>
      </c>
    </row>
    <row r="115" spans="1:2" x14ac:dyDescent="0.25">
      <c r="A115" s="153" t="s">
        <v>547</v>
      </c>
      <c r="B115" s="153" t="s">
        <v>906</v>
      </c>
    </row>
    <row r="116" spans="1:2" x14ac:dyDescent="0.25">
      <c r="A116" s="153" t="s">
        <v>258</v>
      </c>
      <c r="B116" s="153" t="s">
        <v>513</v>
      </c>
    </row>
    <row r="117" spans="1:2" x14ac:dyDescent="0.25">
      <c r="A117" s="153" t="s">
        <v>748</v>
      </c>
      <c r="B117" s="153" t="s">
        <v>906</v>
      </c>
    </row>
    <row r="118" spans="1:2" x14ac:dyDescent="0.25">
      <c r="A118" s="153" t="s">
        <v>738</v>
      </c>
      <c r="B118" s="153" t="s">
        <v>906</v>
      </c>
    </row>
    <row r="119" spans="1:2" x14ac:dyDescent="0.25">
      <c r="A119" s="153" t="s">
        <v>48</v>
      </c>
      <c r="B119" s="153" t="s">
        <v>513</v>
      </c>
    </row>
    <row r="120" spans="1:2" x14ac:dyDescent="0.25">
      <c r="A120" s="153" t="s">
        <v>569</v>
      </c>
      <c r="B120" s="153" t="s">
        <v>906</v>
      </c>
    </row>
    <row r="121" spans="1:2" x14ac:dyDescent="0.25">
      <c r="A121" s="153" t="s">
        <v>907</v>
      </c>
      <c r="B121" s="153" t="s">
        <v>995</v>
      </c>
    </row>
    <row r="122" spans="1:2" x14ac:dyDescent="0.25">
      <c r="A122" s="153" t="s">
        <v>514</v>
      </c>
      <c r="B122" s="153" t="s">
        <v>906</v>
      </c>
    </row>
    <row r="123" spans="1:2" x14ac:dyDescent="0.25">
      <c r="A123" s="153" t="s">
        <v>506</v>
      </c>
      <c r="B123" s="153" t="s">
        <v>513</v>
      </c>
    </row>
    <row r="124" spans="1:2" x14ac:dyDescent="0.25">
      <c r="A124" s="153" t="s">
        <v>157</v>
      </c>
      <c r="B124" s="153" t="s">
        <v>513</v>
      </c>
    </row>
    <row r="125" spans="1:2" x14ac:dyDescent="0.25">
      <c r="A125" s="153" t="s">
        <v>617</v>
      </c>
      <c r="B125" s="153" t="s">
        <v>906</v>
      </c>
    </row>
    <row r="126" spans="1:2" x14ac:dyDescent="0.25">
      <c r="A126" s="153" t="s">
        <v>120</v>
      </c>
      <c r="B126" s="153" t="s">
        <v>513</v>
      </c>
    </row>
    <row r="127" spans="1:2" x14ac:dyDescent="0.25">
      <c r="A127" s="153" t="s">
        <v>864</v>
      </c>
      <c r="B127" s="153" t="s">
        <v>906</v>
      </c>
    </row>
    <row r="128" spans="1:2" x14ac:dyDescent="0.25">
      <c r="A128" s="153" t="s">
        <v>446</v>
      </c>
      <c r="B128" s="153" t="s">
        <v>513</v>
      </c>
    </row>
    <row r="129" spans="1:2" x14ac:dyDescent="0.25">
      <c r="A129" s="153" t="s">
        <v>925</v>
      </c>
      <c r="B129" s="153" t="s">
        <v>995</v>
      </c>
    </row>
    <row r="130" spans="1:2" x14ac:dyDescent="0.25">
      <c r="A130" s="153" t="s">
        <v>486</v>
      </c>
      <c r="B130" s="153" t="s">
        <v>513</v>
      </c>
    </row>
    <row r="131" spans="1:2" x14ac:dyDescent="0.25">
      <c r="A131" s="153" t="s">
        <v>1070</v>
      </c>
      <c r="B131" s="153" t="s">
        <v>1074</v>
      </c>
    </row>
    <row r="132" spans="1:2" x14ac:dyDescent="0.25">
      <c r="A132" s="153" t="s">
        <v>975</v>
      </c>
      <c r="B132" s="153" t="s">
        <v>995</v>
      </c>
    </row>
    <row r="133" spans="1:2" x14ac:dyDescent="0.25">
      <c r="A133" s="153" t="s">
        <v>363</v>
      </c>
      <c r="B133" s="153" t="s">
        <v>513</v>
      </c>
    </row>
    <row r="134" spans="1:2" x14ac:dyDescent="0.25">
      <c r="A134" s="153" t="s">
        <v>185</v>
      </c>
      <c r="B134" s="153" t="s">
        <v>513</v>
      </c>
    </row>
    <row r="135" spans="1:2" x14ac:dyDescent="0.25">
      <c r="A135" s="153" t="s">
        <v>1033</v>
      </c>
      <c r="B135" s="153" t="s">
        <v>1074</v>
      </c>
    </row>
    <row r="136" spans="1:2" x14ac:dyDescent="0.25">
      <c r="A136" s="153" t="s">
        <v>63</v>
      </c>
      <c r="B136" s="153" t="s">
        <v>513</v>
      </c>
    </row>
    <row r="137" spans="1:2" x14ac:dyDescent="0.25">
      <c r="A137" s="153" t="s">
        <v>395</v>
      </c>
      <c r="B137" s="153" t="s">
        <v>513</v>
      </c>
    </row>
    <row r="138" spans="1:2" x14ac:dyDescent="0.25">
      <c r="A138" s="153" t="s">
        <v>781</v>
      </c>
      <c r="B138" s="153" t="s">
        <v>906</v>
      </c>
    </row>
    <row r="139" spans="1:2" x14ac:dyDescent="0.25">
      <c r="A139" s="153" t="s">
        <v>118</v>
      </c>
      <c r="B139" s="153" t="s">
        <v>513</v>
      </c>
    </row>
    <row r="140" spans="1:2" x14ac:dyDescent="0.25">
      <c r="A140" s="153" t="s">
        <v>1049</v>
      </c>
      <c r="B140" s="153" t="s">
        <v>1074</v>
      </c>
    </row>
    <row r="141" spans="1:2" x14ac:dyDescent="0.25">
      <c r="A141" s="153" t="s">
        <v>317</v>
      </c>
      <c r="B141" s="153" t="s">
        <v>513</v>
      </c>
    </row>
    <row r="142" spans="1:2" x14ac:dyDescent="0.25">
      <c r="A142" s="153" t="s">
        <v>1006</v>
      </c>
      <c r="B142" s="153" t="s">
        <v>1074</v>
      </c>
    </row>
    <row r="143" spans="1:2" x14ac:dyDescent="0.25">
      <c r="A143" s="153" t="s">
        <v>195</v>
      </c>
      <c r="B143" s="153" t="s">
        <v>513</v>
      </c>
    </row>
    <row r="144" spans="1:2" x14ac:dyDescent="0.25">
      <c r="A144" s="153" t="s">
        <v>291</v>
      </c>
      <c r="B144" s="153" t="s">
        <v>513</v>
      </c>
    </row>
    <row r="145" spans="1:2" x14ac:dyDescent="0.25">
      <c r="A145" s="153" t="s">
        <v>635</v>
      </c>
      <c r="B145" s="153" t="s">
        <v>906</v>
      </c>
    </row>
    <row r="146" spans="1:2" x14ac:dyDescent="0.25">
      <c r="A146" s="153" t="s">
        <v>490</v>
      </c>
      <c r="B146" s="153" t="s">
        <v>513</v>
      </c>
    </row>
    <row r="147" spans="1:2" x14ac:dyDescent="0.25">
      <c r="A147" s="153" t="s">
        <v>723</v>
      </c>
      <c r="B147" s="153" t="s">
        <v>906</v>
      </c>
    </row>
    <row r="148" spans="1:2" x14ac:dyDescent="0.25">
      <c r="A148" s="153" t="s">
        <v>1038</v>
      </c>
      <c r="B148" s="153" t="s">
        <v>1074</v>
      </c>
    </row>
    <row r="149" spans="1:2" x14ac:dyDescent="0.25">
      <c r="A149" s="153" t="s">
        <v>158</v>
      </c>
      <c r="B149" s="153" t="s">
        <v>513</v>
      </c>
    </row>
    <row r="150" spans="1:2" x14ac:dyDescent="0.25">
      <c r="A150" s="153" t="s">
        <v>275</v>
      </c>
      <c r="B150" s="153" t="s">
        <v>513</v>
      </c>
    </row>
    <row r="151" spans="1:2" x14ac:dyDescent="0.25">
      <c r="A151" s="153" t="s">
        <v>1031</v>
      </c>
      <c r="B151" s="153" t="s">
        <v>1074</v>
      </c>
    </row>
    <row r="152" spans="1:2" x14ac:dyDescent="0.25">
      <c r="A152" s="153" t="s">
        <v>751</v>
      </c>
      <c r="B152" s="153" t="s">
        <v>906</v>
      </c>
    </row>
    <row r="153" spans="1:2" x14ac:dyDescent="0.25">
      <c r="A153" s="153" t="s">
        <v>220</v>
      </c>
      <c r="B153" s="153" t="s">
        <v>513</v>
      </c>
    </row>
    <row r="154" spans="1:2" x14ac:dyDescent="0.25">
      <c r="A154" s="153" t="s">
        <v>601</v>
      </c>
      <c r="B154" s="153" t="s">
        <v>906</v>
      </c>
    </row>
    <row r="155" spans="1:2" x14ac:dyDescent="0.25">
      <c r="A155" s="153" t="s">
        <v>163</v>
      </c>
      <c r="B155" s="153" t="s">
        <v>513</v>
      </c>
    </row>
    <row r="156" spans="1:2" x14ac:dyDescent="0.25">
      <c r="A156" s="153" t="s">
        <v>413</v>
      </c>
      <c r="B156" s="153" t="s">
        <v>513</v>
      </c>
    </row>
    <row r="157" spans="1:2" x14ac:dyDescent="0.25">
      <c r="A157" s="153" t="s">
        <v>838</v>
      </c>
      <c r="B157" s="153" t="s">
        <v>906</v>
      </c>
    </row>
    <row r="158" spans="1:2" x14ac:dyDescent="0.25">
      <c r="A158" s="153" t="s">
        <v>1041</v>
      </c>
      <c r="B158" s="153" t="s">
        <v>1074</v>
      </c>
    </row>
    <row r="159" spans="1:2" x14ac:dyDescent="0.25">
      <c r="A159" s="153" t="s">
        <v>943</v>
      </c>
      <c r="B159" s="153" t="s">
        <v>995</v>
      </c>
    </row>
    <row r="160" spans="1:2" x14ac:dyDescent="0.25">
      <c r="A160" s="153" t="s">
        <v>754</v>
      </c>
      <c r="B160" s="153" t="s">
        <v>906</v>
      </c>
    </row>
    <row r="161" spans="1:2" x14ac:dyDescent="0.25">
      <c r="A161" s="153" t="s">
        <v>657</v>
      </c>
      <c r="B161" s="153" t="s">
        <v>906</v>
      </c>
    </row>
    <row r="162" spans="1:2" x14ac:dyDescent="0.25">
      <c r="A162" s="153" t="s">
        <v>947</v>
      </c>
      <c r="B162" s="153" t="s">
        <v>995</v>
      </c>
    </row>
    <row r="163" spans="1:2" x14ac:dyDescent="0.25">
      <c r="A163" s="153" t="s">
        <v>223</v>
      </c>
      <c r="B163" s="153" t="s">
        <v>513</v>
      </c>
    </row>
    <row r="164" spans="1:2" x14ac:dyDescent="0.25">
      <c r="A164" s="153" t="s">
        <v>835</v>
      </c>
      <c r="B164" s="153" t="s">
        <v>906</v>
      </c>
    </row>
    <row r="165" spans="1:2" x14ac:dyDescent="0.25">
      <c r="A165" s="153" t="s">
        <v>628</v>
      </c>
      <c r="B165" s="153" t="s">
        <v>906</v>
      </c>
    </row>
    <row r="166" spans="1:2" x14ac:dyDescent="0.25">
      <c r="A166" s="153" t="s">
        <v>372</v>
      </c>
      <c r="B166" s="153" t="s">
        <v>513</v>
      </c>
    </row>
    <row r="167" spans="1:2" x14ac:dyDescent="0.25">
      <c r="A167" s="153" t="s">
        <v>41</v>
      </c>
      <c r="B167" s="153" t="s">
        <v>513</v>
      </c>
    </row>
    <row r="168" spans="1:2" x14ac:dyDescent="0.25">
      <c r="A168" s="153" t="s">
        <v>772</v>
      </c>
      <c r="B168" s="153" t="s">
        <v>906</v>
      </c>
    </row>
    <row r="169" spans="1:2" x14ac:dyDescent="0.25">
      <c r="A169" s="153" t="s">
        <v>98</v>
      </c>
      <c r="B169" s="153" t="s">
        <v>513</v>
      </c>
    </row>
    <row r="170" spans="1:2" x14ac:dyDescent="0.25">
      <c r="A170" s="153" t="s">
        <v>950</v>
      </c>
      <c r="B170" s="153" t="s">
        <v>995</v>
      </c>
    </row>
    <row r="171" spans="1:2" x14ac:dyDescent="0.25">
      <c r="A171" s="153" t="s">
        <v>752</v>
      </c>
      <c r="B171" s="153" t="s">
        <v>906</v>
      </c>
    </row>
    <row r="172" spans="1:2" x14ac:dyDescent="0.25">
      <c r="A172" s="153" t="s">
        <v>90</v>
      </c>
      <c r="B172" s="153" t="s">
        <v>513</v>
      </c>
    </row>
    <row r="173" spans="1:2" x14ac:dyDescent="0.25">
      <c r="A173" s="153" t="s">
        <v>595</v>
      </c>
      <c r="B173" s="153" t="s">
        <v>906</v>
      </c>
    </row>
    <row r="174" spans="1:2" x14ac:dyDescent="0.25">
      <c r="A174" s="153" t="s">
        <v>820</v>
      </c>
      <c r="B174" s="153" t="s">
        <v>906</v>
      </c>
    </row>
    <row r="175" spans="1:2" x14ac:dyDescent="0.25">
      <c r="A175" s="153" t="s">
        <v>433</v>
      </c>
      <c r="B175" s="153" t="s">
        <v>513</v>
      </c>
    </row>
    <row r="176" spans="1:2" x14ac:dyDescent="0.25">
      <c r="A176" s="153" t="s">
        <v>88</v>
      </c>
      <c r="B176" s="153" t="s">
        <v>513</v>
      </c>
    </row>
    <row r="177" spans="1:2" x14ac:dyDescent="0.25">
      <c r="A177" s="153" t="s">
        <v>230</v>
      </c>
      <c r="B177" s="153" t="s">
        <v>513</v>
      </c>
    </row>
    <row r="178" spans="1:2" x14ac:dyDescent="0.25">
      <c r="A178" s="153" t="s">
        <v>831</v>
      </c>
      <c r="B178" s="153" t="s">
        <v>906</v>
      </c>
    </row>
    <row r="179" spans="1:2" x14ac:dyDescent="0.25">
      <c r="A179" s="153" t="s">
        <v>782</v>
      </c>
      <c r="B179" s="153" t="s">
        <v>906</v>
      </c>
    </row>
    <row r="180" spans="1:2" x14ac:dyDescent="0.25">
      <c r="A180" s="153" t="s">
        <v>761</v>
      </c>
      <c r="B180" s="153" t="s">
        <v>906</v>
      </c>
    </row>
    <row r="181" spans="1:2" x14ac:dyDescent="0.25">
      <c r="A181" s="153" t="s">
        <v>977</v>
      </c>
      <c r="B181" s="153" t="s">
        <v>995</v>
      </c>
    </row>
    <row r="182" spans="1:2" x14ac:dyDescent="0.25">
      <c r="A182" s="153" t="s">
        <v>371</v>
      </c>
      <c r="B182" s="153" t="s">
        <v>513</v>
      </c>
    </row>
    <row r="183" spans="1:2" ht="30" x14ac:dyDescent="0.25">
      <c r="A183" s="155" t="s">
        <v>811</v>
      </c>
      <c r="B183" s="153" t="s">
        <v>906</v>
      </c>
    </row>
    <row r="184" spans="1:2" x14ac:dyDescent="0.25">
      <c r="A184" s="153" t="s">
        <v>105</v>
      </c>
      <c r="B184" s="153" t="s">
        <v>513</v>
      </c>
    </row>
    <row r="185" spans="1:2" x14ac:dyDescent="0.25">
      <c r="A185" s="153" t="s">
        <v>768</v>
      </c>
      <c r="B185" s="153" t="s">
        <v>906</v>
      </c>
    </row>
    <row r="186" spans="1:2" x14ac:dyDescent="0.25">
      <c r="A186" s="153" t="s">
        <v>474</v>
      </c>
      <c r="B186" s="153" t="s">
        <v>513</v>
      </c>
    </row>
    <row r="187" spans="1:2" x14ac:dyDescent="0.25">
      <c r="A187" s="153" t="s">
        <v>247</v>
      </c>
      <c r="B187" s="153" t="s">
        <v>513</v>
      </c>
    </row>
    <row r="188" spans="1:2" x14ac:dyDescent="0.25">
      <c r="A188" s="153" t="s">
        <v>122</v>
      </c>
      <c r="B188" s="153" t="s">
        <v>513</v>
      </c>
    </row>
    <row r="189" spans="1:2" x14ac:dyDescent="0.25">
      <c r="A189" s="153" t="s">
        <v>853</v>
      </c>
      <c r="B189" s="153" t="s">
        <v>906</v>
      </c>
    </row>
    <row r="190" spans="1:2" x14ac:dyDescent="0.25">
      <c r="A190" s="153" t="s">
        <v>690</v>
      </c>
      <c r="B190" s="153" t="s">
        <v>906</v>
      </c>
    </row>
    <row r="191" spans="1:2" x14ac:dyDescent="0.25">
      <c r="A191" s="153" t="s">
        <v>693</v>
      </c>
      <c r="B191" s="153" t="s">
        <v>906</v>
      </c>
    </row>
    <row r="192" spans="1:2" x14ac:dyDescent="0.25">
      <c r="A192" s="153" t="s">
        <v>444</v>
      </c>
      <c r="B192" s="153" t="s">
        <v>513</v>
      </c>
    </row>
    <row r="193" spans="1:2" x14ac:dyDescent="0.25">
      <c r="A193" s="153" t="s">
        <v>217</v>
      </c>
      <c r="B193" s="153" t="s">
        <v>513</v>
      </c>
    </row>
    <row r="194" spans="1:2" x14ac:dyDescent="0.25">
      <c r="A194" s="153" t="s">
        <v>805</v>
      </c>
      <c r="B194" s="153" t="s">
        <v>906</v>
      </c>
    </row>
    <row r="195" spans="1:2" x14ac:dyDescent="0.25">
      <c r="A195" s="153" t="s">
        <v>417</v>
      </c>
      <c r="B195" s="153" t="s">
        <v>513</v>
      </c>
    </row>
    <row r="196" spans="1:2" x14ac:dyDescent="0.25">
      <c r="A196" s="153" t="s">
        <v>766</v>
      </c>
      <c r="B196" s="153" t="s">
        <v>906</v>
      </c>
    </row>
    <row r="197" spans="1:2" x14ac:dyDescent="0.25">
      <c r="A197" s="153" t="s">
        <v>737</v>
      </c>
      <c r="B197" s="153" t="s">
        <v>906</v>
      </c>
    </row>
    <row r="198" spans="1:2" x14ac:dyDescent="0.25">
      <c r="A198" s="153" t="s">
        <v>651</v>
      </c>
      <c r="B198" s="153" t="s">
        <v>906</v>
      </c>
    </row>
    <row r="199" spans="1:2" x14ac:dyDescent="0.25">
      <c r="A199" s="153" t="s">
        <v>650</v>
      </c>
      <c r="B199" s="153" t="s">
        <v>906</v>
      </c>
    </row>
    <row r="200" spans="1:2" x14ac:dyDescent="0.25">
      <c r="A200" s="153" t="s">
        <v>866</v>
      </c>
      <c r="B200" s="153" t="s">
        <v>906</v>
      </c>
    </row>
    <row r="201" spans="1:2" x14ac:dyDescent="0.25">
      <c r="A201" s="153" t="s">
        <v>553</v>
      </c>
      <c r="B201" s="153" t="s">
        <v>906</v>
      </c>
    </row>
    <row r="202" spans="1:2" x14ac:dyDescent="0.25">
      <c r="A202" s="153" t="s">
        <v>99</v>
      </c>
      <c r="B202" s="153" t="s">
        <v>513</v>
      </c>
    </row>
    <row r="203" spans="1:2" x14ac:dyDescent="0.25">
      <c r="A203" s="153" t="s">
        <v>716</v>
      </c>
      <c r="B203" s="153" t="s">
        <v>906</v>
      </c>
    </row>
    <row r="204" spans="1:2" x14ac:dyDescent="0.25">
      <c r="A204" s="153" t="s">
        <v>324</v>
      </c>
      <c r="B204" s="153" t="s">
        <v>513</v>
      </c>
    </row>
    <row r="205" spans="1:2" x14ac:dyDescent="0.25">
      <c r="A205" s="153" t="s">
        <v>800</v>
      </c>
      <c r="B205" s="153" t="s">
        <v>906</v>
      </c>
    </row>
    <row r="206" spans="1:2" x14ac:dyDescent="0.25">
      <c r="A206" s="153" t="s">
        <v>647</v>
      </c>
      <c r="B206" s="153" t="s">
        <v>906</v>
      </c>
    </row>
    <row r="207" spans="1:2" x14ac:dyDescent="0.25">
      <c r="A207" s="153" t="s">
        <v>511</v>
      </c>
      <c r="B207" s="153" t="s">
        <v>513</v>
      </c>
    </row>
    <row r="208" spans="1:2" x14ac:dyDescent="0.25">
      <c r="A208" s="153" t="s">
        <v>229</v>
      </c>
      <c r="B208" s="153" t="s">
        <v>513</v>
      </c>
    </row>
    <row r="209" spans="1:2" x14ac:dyDescent="0.25">
      <c r="A209" s="153" t="s">
        <v>787</v>
      </c>
      <c r="B209" s="153" t="s">
        <v>906</v>
      </c>
    </row>
    <row r="210" spans="1:2" x14ac:dyDescent="0.25">
      <c r="A210" s="153" t="s">
        <v>609</v>
      </c>
      <c r="B210" s="153" t="s">
        <v>906</v>
      </c>
    </row>
    <row r="211" spans="1:2" x14ac:dyDescent="0.25">
      <c r="A211" s="153" t="s">
        <v>988</v>
      </c>
      <c r="B211" s="153" t="s">
        <v>995</v>
      </c>
    </row>
    <row r="212" spans="1:2" x14ac:dyDescent="0.25">
      <c r="A212" s="153" t="s">
        <v>713</v>
      </c>
      <c r="B212" s="153" t="s">
        <v>906</v>
      </c>
    </row>
    <row r="213" spans="1:2" x14ac:dyDescent="0.25">
      <c r="A213" s="153" t="s">
        <v>869</v>
      </c>
      <c r="B213" s="153" t="s">
        <v>906</v>
      </c>
    </row>
    <row r="214" spans="1:2" x14ac:dyDescent="0.25">
      <c r="A214" s="153" t="s">
        <v>203</v>
      </c>
      <c r="B214" s="153" t="s">
        <v>513</v>
      </c>
    </row>
    <row r="215" spans="1:2" x14ac:dyDescent="0.25">
      <c r="A215" s="153" t="s">
        <v>847</v>
      </c>
      <c r="B215" s="153" t="s">
        <v>906</v>
      </c>
    </row>
    <row r="216" spans="1:2" x14ac:dyDescent="0.25">
      <c r="A216" s="153" t="s">
        <v>119</v>
      </c>
      <c r="B216" s="153" t="s">
        <v>513</v>
      </c>
    </row>
    <row r="217" spans="1:2" x14ac:dyDescent="0.25">
      <c r="A217" s="153" t="s">
        <v>625</v>
      </c>
      <c r="B217" s="153" t="s">
        <v>906</v>
      </c>
    </row>
    <row r="218" spans="1:2" x14ac:dyDescent="0.25">
      <c r="A218" s="153" t="s">
        <v>136</v>
      </c>
      <c r="B218" s="153" t="s">
        <v>513</v>
      </c>
    </row>
    <row r="219" spans="1:2" x14ac:dyDescent="0.25">
      <c r="A219" s="153" t="s">
        <v>808</v>
      </c>
      <c r="B219" s="153" t="s">
        <v>906</v>
      </c>
    </row>
    <row r="220" spans="1:2" x14ac:dyDescent="0.25">
      <c r="A220" s="153" t="s">
        <v>208</v>
      </c>
      <c r="B220" s="153" t="s">
        <v>513</v>
      </c>
    </row>
    <row r="221" spans="1:2" x14ac:dyDescent="0.25">
      <c r="A221" s="153" t="s">
        <v>161</v>
      </c>
      <c r="B221" s="153" t="s">
        <v>513</v>
      </c>
    </row>
    <row r="222" spans="1:2" ht="30" x14ac:dyDescent="0.25">
      <c r="A222" s="155" t="s">
        <v>1008</v>
      </c>
      <c r="B222" s="153" t="s">
        <v>1074</v>
      </c>
    </row>
    <row r="223" spans="1:2" x14ac:dyDescent="0.25">
      <c r="A223" s="153" t="s">
        <v>624</v>
      </c>
      <c r="B223" s="153" t="s">
        <v>906</v>
      </c>
    </row>
    <row r="224" spans="1:2" x14ac:dyDescent="0.25">
      <c r="A224" s="153" t="s">
        <v>541</v>
      </c>
      <c r="B224" s="153" t="s">
        <v>906</v>
      </c>
    </row>
    <row r="225" spans="1:2" x14ac:dyDescent="0.25">
      <c r="A225" s="153" t="s">
        <v>237</v>
      </c>
      <c r="B225" s="153" t="s">
        <v>513</v>
      </c>
    </row>
    <row r="226" spans="1:2" x14ac:dyDescent="0.25">
      <c r="A226" s="153" t="s">
        <v>576</v>
      </c>
      <c r="B226" s="153" t="s">
        <v>906</v>
      </c>
    </row>
    <row r="227" spans="1:2" x14ac:dyDescent="0.25">
      <c r="A227" s="153" t="s">
        <v>276</v>
      </c>
      <c r="B227" s="153" t="s">
        <v>513</v>
      </c>
    </row>
    <row r="228" spans="1:2" x14ac:dyDescent="0.25">
      <c r="A228" s="153" t="s">
        <v>331</v>
      </c>
      <c r="B228" s="153" t="s">
        <v>513</v>
      </c>
    </row>
    <row r="229" spans="1:2" x14ac:dyDescent="0.25">
      <c r="A229" s="153" t="s">
        <v>376</v>
      </c>
      <c r="B229" s="153" t="s">
        <v>513</v>
      </c>
    </row>
    <row r="230" spans="1:2" x14ac:dyDescent="0.25">
      <c r="A230" s="153" t="s">
        <v>641</v>
      </c>
      <c r="B230" s="153" t="s">
        <v>906</v>
      </c>
    </row>
    <row r="231" spans="1:2" x14ac:dyDescent="0.25">
      <c r="A231" s="153" t="s">
        <v>181</v>
      </c>
      <c r="B231" s="153" t="s">
        <v>513</v>
      </c>
    </row>
    <row r="232" spans="1:2" x14ac:dyDescent="0.25">
      <c r="A232" s="153" t="s">
        <v>971</v>
      </c>
      <c r="B232" s="153" t="s">
        <v>995</v>
      </c>
    </row>
    <row r="233" spans="1:2" x14ac:dyDescent="0.25">
      <c r="A233" s="153" t="s">
        <v>728</v>
      </c>
      <c r="B233" s="153" t="s">
        <v>906</v>
      </c>
    </row>
    <row r="234" spans="1:2" x14ac:dyDescent="0.25">
      <c r="A234" s="153" t="s">
        <v>897</v>
      </c>
      <c r="B234" s="153" t="s">
        <v>906</v>
      </c>
    </row>
    <row r="235" spans="1:2" x14ac:dyDescent="0.25">
      <c r="A235" s="153" t="s">
        <v>467</v>
      </c>
      <c r="B235" s="153" t="s">
        <v>513</v>
      </c>
    </row>
    <row r="236" spans="1:2" x14ac:dyDescent="0.25">
      <c r="A236" s="153" t="s">
        <v>46</v>
      </c>
      <c r="B236" s="153" t="s">
        <v>513</v>
      </c>
    </row>
    <row r="237" spans="1:2" x14ac:dyDescent="0.25">
      <c r="A237" s="153" t="s">
        <v>193</v>
      </c>
      <c r="B237" s="153" t="s">
        <v>513</v>
      </c>
    </row>
    <row r="238" spans="1:2" x14ac:dyDescent="0.25">
      <c r="A238" s="153" t="s">
        <v>60</v>
      </c>
      <c r="B238" s="153" t="s">
        <v>513</v>
      </c>
    </row>
    <row r="239" spans="1:2" x14ac:dyDescent="0.25">
      <c r="A239" s="153" t="s">
        <v>117</v>
      </c>
      <c r="B239" s="153" t="s">
        <v>513</v>
      </c>
    </row>
    <row r="240" spans="1:2" x14ac:dyDescent="0.25">
      <c r="A240" s="153" t="s">
        <v>288</v>
      </c>
      <c r="B240" s="153" t="s">
        <v>513</v>
      </c>
    </row>
    <row r="241" spans="1:2" x14ac:dyDescent="0.25">
      <c r="A241" s="153" t="s">
        <v>50</v>
      </c>
      <c r="B241" s="153" t="s">
        <v>513</v>
      </c>
    </row>
    <row r="242" spans="1:2" ht="30" x14ac:dyDescent="0.25">
      <c r="A242" s="155" t="s">
        <v>1040</v>
      </c>
      <c r="B242" s="153" t="s">
        <v>1074</v>
      </c>
    </row>
    <row r="243" spans="1:2" x14ac:dyDescent="0.25">
      <c r="A243" s="153" t="s">
        <v>145</v>
      </c>
      <c r="B243" s="153" t="s">
        <v>513</v>
      </c>
    </row>
    <row r="244" spans="1:2" x14ac:dyDescent="0.25">
      <c r="A244" s="153" t="s">
        <v>183</v>
      </c>
      <c r="B244" s="153" t="s">
        <v>513</v>
      </c>
    </row>
    <row r="245" spans="1:2" x14ac:dyDescent="0.25">
      <c r="A245" s="153" t="s">
        <v>815</v>
      </c>
      <c r="B245" s="153" t="s">
        <v>906</v>
      </c>
    </row>
    <row r="246" spans="1:2" x14ac:dyDescent="0.25">
      <c r="A246" s="153" t="s">
        <v>83</v>
      </c>
      <c r="B246" s="153" t="s">
        <v>513</v>
      </c>
    </row>
    <row r="247" spans="1:2" x14ac:dyDescent="0.25">
      <c r="A247" s="153" t="s">
        <v>1039</v>
      </c>
      <c r="B247" s="153" t="s">
        <v>1074</v>
      </c>
    </row>
    <row r="248" spans="1:2" x14ac:dyDescent="0.25">
      <c r="A248" s="153" t="s">
        <v>357</v>
      </c>
      <c r="B248" s="153" t="s">
        <v>513</v>
      </c>
    </row>
    <row r="249" spans="1:2" x14ac:dyDescent="0.25">
      <c r="A249" s="153" t="s">
        <v>222</v>
      </c>
      <c r="B249" s="153" t="s">
        <v>513</v>
      </c>
    </row>
    <row r="250" spans="1:2" x14ac:dyDescent="0.25">
      <c r="A250" s="153" t="s">
        <v>1034</v>
      </c>
      <c r="B250" s="153" t="s">
        <v>1074</v>
      </c>
    </row>
    <row r="251" spans="1:2" x14ac:dyDescent="0.25">
      <c r="A251" s="153" t="s">
        <v>613</v>
      </c>
      <c r="B251" s="153" t="s">
        <v>906</v>
      </c>
    </row>
    <row r="252" spans="1:2" x14ac:dyDescent="0.25">
      <c r="A252" s="153" t="s">
        <v>969</v>
      </c>
      <c r="B252" s="153" t="s">
        <v>995</v>
      </c>
    </row>
    <row r="253" spans="1:2" x14ac:dyDescent="0.25">
      <c r="A253" s="153" t="s">
        <v>565</v>
      </c>
      <c r="B253" s="153" t="s">
        <v>906</v>
      </c>
    </row>
    <row r="254" spans="1:2" x14ac:dyDescent="0.25">
      <c r="A254" s="153" t="s">
        <v>57</v>
      </c>
      <c r="B254" s="153" t="s">
        <v>513</v>
      </c>
    </row>
    <row r="255" spans="1:2" x14ac:dyDescent="0.25">
      <c r="A255" s="153" t="s">
        <v>594</v>
      </c>
      <c r="B255" s="153" t="s">
        <v>906</v>
      </c>
    </row>
    <row r="256" spans="1:2" x14ac:dyDescent="0.25">
      <c r="A256" s="153" t="s">
        <v>85</v>
      </c>
      <c r="B256" s="153" t="s">
        <v>513</v>
      </c>
    </row>
    <row r="257" spans="1:2" x14ac:dyDescent="0.25">
      <c r="A257" s="153" t="s">
        <v>439</v>
      </c>
      <c r="B257" s="153" t="s">
        <v>513</v>
      </c>
    </row>
    <row r="258" spans="1:2" x14ac:dyDescent="0.25">
      <c r="A258" s="153" t="s">
        <v>270</v>
      </c>
      <c r="B258" s="153" t="s">
        <v>513</v>
      </c>
    </row>
    <row r="259" spans="1:2" x14ac:dyDescent="0.25">
      <c r="A259" s="153" t="s">
        <v>573</v>
      </c>
      <c r="B259" s="153" t="s">
        <v>906</v>
      </c>
    </row>
    <row r="260" spans="1:2" x14ac:dyDescent="0.25">
      <c r="A260" s="153" t="s">
        <v>164</v>
      </c>
      <c r="B260" s="153" t="s">
        <v>513</v>
      </c>
    </row>
    <row r="261" spans="1:2" x14ac:dyDescent="0.25">
      <c r="A261" s="153" t="s">
        <v>653</v>
      </c>
      <c r="B261" s="153" t="s">
        <v>906</v>
      </c>
    </row>
    <row r="262" spans="1:2" x14ac:dyDescent="0.25">
      <c r="A262" s="153" t="s">
        <v>946</v>
      </c>
      <c r="B262" s="153" t="s">
        <v>995</v>
      </c>
    </row>
    <row r="263" spans="1:2" x14ac:dyDescent="0.25">
      <c r="A263" s="153" t="s">
        <v>855</v>
      </c>
      <c r="B263" s="153" t="s">
        <v>906</v>
      </c>
    </row>
    <row r="264" spans="1:2" x14ac:dyDescent="0.25">
      <c r="A264" s="153" t="s">
        <v>630</v>
      </c>
      <c r="B264" s="153" t="s">
        <v>906</v>
      </c>
    </row>
    <row r="265" spans="1:2" ht="30" x14ac:dyDescent="0.25">
      <c r="A265" s="155" t="s">
        <v>586</v>
      </c>
      <c r="B265" s="153" t="s">
        <v>906</v>
      </c>
    </row>
    <row r="266" spans="1:2" x14ac:dyDescent="0.25">
      <c r="A266" s="153" t="s">
        <v>542</v>
      </c>
      <c r="B266" s="153" t="s">
        <v>906</v>
      </c>
    </row>
    <row r="267" spans="1:2" x14ac:dyDescent="0.25">
      <c r="A267" s="153" t="s">
        <v>472</v>
      </c>
      <c r="B267" s="153" t="s">
        <v>513</v>
      </c>
    </row>
    <row r="268" spans="1:2" x14ac:dyDescent="0.25">
      <c r="A268" s="153" t="s">
        <v>543</v>
      </c>
      <c r="B268" s="153" t="s">
        <v>906</v>
      </c>
    </row>
    <row r="269" spans="1:2" x14ac:dyDescent="0.25">
      <c r="A269" s="153" t="s">
        <v>73</v>
      </c>
      <c r="B269" s="153" t="s">
        <v>513</v>
      </c>
    </row>
    <row r="270" spans="1:2" x14ac:dyDescent="0.25">
      <c r="A270" s="153" t="s">
        <v>418</v>
      </c>
      <c r="B270" s="153" t="s">
        <v>513</v>
      </c>
    </row>
    <row r="271" spans="1:2" x14ac:dyDescent="0.25">
      <c r="A271" s="153" t="s">
        <v>546</v>
      </c>
      <c r="B271" s="153" t="s">
        <v>906</v>
      </c>
    </row>
    <row r="272" spans="1:2" x14ac:dyDescent="0.25">
      <c r="A272" s="153" t="s">
        <v>589</v>
      </c>
      <c r="B272" s="153" t="s">
        <v>906</v>
      </c>
    </row>
    <row r="273" spans="1:2" x14ac:dyDescent="0.25">
      <c r="A273" s="153" t="s">
        <v>668</v>
      </c>
      <c r="B273" s="153" t="s">
        <v>906</v>
      </c>
    </row>
    <row r="274" spans="1:2" x14ac:dyDescent="0.25">
      <c r="A274" s="153" t="s">
        <v>1056</v>
      </c>
      <c r="B274" s="153" t="s">
        <v>1074</v>
      </c>
    </row>
    <row r="275" spans="1:2" x14ac:dyDescent="0.25">
      <c r="A275" s="153" t="s">
        <v>937</v>
      </c>
      <c r="B275" s="153" t="s">
        <v>995</v>
      </c>
    </row>
    <row r="276" spans="1:2" x14ac:dyDescent="0.25">
      <c r="A276" s="153" t="s">
        <v>673</v>
      </c>
      <c r="B276" s="153" t="s">
        <v>906</v>
      </c>
    </row>
    <row r="277" spans="1:2" x14ac:dyDescent="0.25">
      <c r="A277" s="153" t="s">
        <v>235</v>
      </c>
      <c r="B277" s="153" t="s">
        <v>513</v>
      </c>
    </row>
    <row r="278" spans="1:2" x14ac:dyDescent="0.25">
      <c r="A278" s="153" t="s">
        <v>112</v>
      </c>
      <c r="B278" s="153" t="s">
        <v>513</v>
      </c>
    </row>
    <row r="279" spans="1:2" x14ac:dyDescent="0.25">
      <c r="A279" s="153" t="s">
        <v>652</v>
      </c>
      <c r="B279" s="153" t="s">
        <v>906</v>
      </c>
    </row>
    <row r="280" spans="1:2" x14ac:dyDescent="0.25">
      <c r="A280" s="153" t="s">
        <v>421</v>
      </c>
      <c r="B280" s="153" t="s">
        <v>513</v>
      </c>
    </row>
    <row r="281" spans="1:2" x14ac:dyDescent="0.25">
      <c r="A281" s="153" t="s">
        <v>375</v>
      </c>
      <c r="B281" s="153" t="s">
        <v>513</v>
      </c>
    </row>
    <row r="282" spans="1:2" x14ac:dyDescent="0.25">
      <c r="A282" s="153" t="s">
        <v>455</v>
      </c>
      <c r="B282" s="153" t="s">
        <v>513</v>
      </c>
    </row>
    <row r="283" spans="1:2" x14ac:dyDescent="0.25">
      <c r="A283" s="153" t="s">
        <v>1063</v>
      </c>
      <c r="B283" s="153" t="s">
        <v>1074</v>
      </c>
    </row>
    <row r="284" spans="1:2" x14ac:dyDescent="0.25">
      <c r="A284" s="153" t="s">
        <v>640</v>
      </c>
      <c r="B284" s="153" t="s">
        <v>906</v>
      </c>
    </row>
    <row r="285" spans="1:2" x14ac:dyDescent="0.25">
      <c r="A285" s="153" t="s">
        <v>539</v>
      </c>
      <c r="B285" s="153" t="s">
        <v>906</v>
      </c>
    </row>
    <row r="286" spans="1:2" x14ac:dyDescent="0.25">
      <c r="A286" s="153" t="s">
        <v>893</v>
      </c>
      <c r="B286" s="153" t="s">
        <v>906</v>
      </c>
    </row>
    <row r="287" spans="1:2" x14ac:dyDescent="0.25">
      <c r="A287" s="153" t="s">
        <v>339</v>
      </c>
      <c r="B287" s="153" t="s">
        <v>513</v>
      </c>
    </row>
    <row r="288" spans="1:2" x14ac:dyDescent="0.25">
      <c r="A288" s="153" t="s">
        <v>344</v>
      </c>
      <c r="B288" s="153" t="s">
        <v>513</v>
      </c>
    </row>
    <row r="289" spans="1:2" x14ac:dyDescent="0.25">
      <c r="A289" s="153" t="s">
        <v>343</v>
      </c>
      <c r="B289" s="153" t="s">
        <v>513</v>
      </c>
    </row>
    <row r="290" spans="1:2" x14ac:dyDescent="0.25">
      <c r="A290" s="153" t="s">
        <v>409</v>
      </c>
      <c r="B290" s="153" t="s">
        <v>513</v>
      </c>
    </row>
    <row r="291" spans="1:2" x14ac:dyDescent="0.25">
      <c r="A291" s="153" t="s">
        <v>778</v>
      </c>
      <c r="B291" s="153" t="s">
        <v>906</v>
      </c>
    </row>
    <row r="292" spans="1:2" x14ac:dyDescent="0.25">
      <c r="A292" s="153" t="s">
        <v>109</v>
      </c>
      <c r="B292" s="153" t="s">
        <v>513</v>
      </c>
    </row>
    <row r="293" spans="1:2" x14ac:dyDescent="0.25">
      <c r="A293" s="153" t="s">
        <v>304</v>
      </c>
      <c r="B293" s="153" t="s">
        <v>513</v>
      </c>
    </row>
    <row r="294" spans="1:2" x14ac:dyDescent="0.25">
      <c r="A294" s="153" t="s">
        <v>245</v>
      </c>
      <c r="B294" s="153" t="s">
        <v>513</v>
      </c>
    </row>
    <row r="295" spans="1:2" x14ac:dyDescent="0.25">
      <c r="A295" s="153" t="s">
        <v>298</v>
      </c>
      <c r="B295" s="153" t="s">
        <v>513</v>
      </c>
    </row>
    <row r="296" spans="1:2" x14ac:dyDescent="0.25">
      <c r="A296" s="153" t="s">
        <v>633</v>
      </c>
      <c r="B296" s="153" t="s">
        <v>906</v>
      </c>
    </row>
    <row r="297" spans="1:2" x14ac:dyDescent="0.25">
      <c r="A297" s="153" t="s">
        <v>385</v>
      </c>
      <c r="B297" s="153" t="s">
        <v>513</v>
      </c>
    </row>
    <row r="298" spans="1:2" x14ac:dyDescent="0.25">
      <c r="A298" s="153" t="s">
        <v>42</v>
      </c>
      <c r="B298" s="153" t="s">
        <v>513</v>
      </c>
    </row>
    <row r="299" spans="1:2" x14ac:dyDescent="0.25">
      <c r="A299" s="153" t="s">
        <v>972</v>
      </c>
      <c r="B299" s="153" t="s">
        <v>995</v>
      </c>
    </row>
    <row r="300" spans="1:2" x14ac:dyDescent="0.25">
      <c r="A300" s="153" t="s">
        <v>125</v>
      </c>
      <c r="B300" s="153" t="s">
        <v>513</v>
      </c>
    </row>
    <row r="301" spans="1:2" x14ac:dyDescent="0.25">
      <c r="A301" s="153" t="s">
        <v>526</v>
      </c>
      <c r="B301" s="153" t="s">
        <v>906</v>
      </c>
    </row>
    <row r="302" spans="1:2" x14ac:dyDescent="0.25">
      <c r="A302" s="153" t="s">
        <v>956</v>
      </c>
      <c r="B302" s="153" t="s">
        <v>995</v>
      </c>
    </row>
    <row r="303" spans="1:2" x14ac:dyDescent="0.25">
      <c r="A303" s="153" t="s">
        <v>246</v>
      </c>
      <c r="B303" s="153" t="s">
        <v>513</v>
      </c>
    </row>
    <row r="304" spans="1:2" x14ac:dyDescent="0.25">
      <c r="A304" s="153" t="s">
        <v>194</v>
      </c>
      <c r="B304" s="153" t="s">
        <v>513</v>
      </c>
    </row>
    <row r="305" spans="1:2" x14ac:dyDescent="0.25">
      <c r="A305" s="153" t="s">
        <v>150</v>
      </c>
      <c r="B305" s="153" t="s">
        <v>513</v>
      </c>
    </row>
    <row r="306" spans="1:2" x14ac:dyDescent="0.25">
      <c r="A306" s="153" t="s">
        <v>151</v>
      </c>
      <c r="B306" s="153" t="s">
        <v>513</v>
      </c>
    </row>
    <row r="307" spans="1:2" x14ac:dyDescent="0.25">
      <c r="A307" s="153" t="s">
        <v>498</v>
      </c>
      <c r="B307" s="153" t="s">
        <v>513</v>
      </c>
    </row>
    <row r="308" spans="1:2" x14ac:dyDescent="0.25">
      <c r="A308" s="153" t="s">
        <v>890</v>
      </c>
      <c r="B308" s="153" t="s">
        <v>906</v>
      </c>
    </row>
    <row r="309" spans="1:2" x14ac:dyDescent="0.25">
      <c r="A309" s="153" t="s">
        <v>152</v>
      </c>
      <c r="B309" s="153" t="s">
        <v>513</v>
      </c>
    </row>
    <row r="310" spans="1:2" x14ac:dyDescent="0.25">
      <c r="A310" s="153" t="s">
        <v>585</v>
      </c>
      <c r="B310" s="153" t="s">
        <v>906</v>
      </c>
    </row>
    <row r="311" spans="1:2" x14ac:dyDescent="0.25">
      <c r="A311" s="153" t="s">
        <v>58</v>
      </c>
      <c r="B311" s="153" t="s">
        <v>513</v>
      </c>
    </row>
    <row r="312" spans="1:2" x14ac:dyDescent="0.25">
      <c r="A312" s="153" t="s">
        <v>610</v>
      </c>
      <c r="B312" s="153" t="s">
        <v>906</v>
      </c>
    </row>
    <row r="313" spans="1:2" x14ac:dyDescent="0.25">
      <c r="A313" s="153" t="s">
        <v>564</v>
      </c>
      <c r="B313" s="153" t="s">
        <v>906</v>
      </c>
    </row>
    <row r="314" spans="1:2" x14ac:dyDescent="0.25">
      <c r="A314" s="153" t="s">
        <v>332</v>
      </c>
      <c r="B314" s="153" t="s">
        <v>513</v>
      </c>
    </row>
    <row r="315" spans="1:2" x14ac:dyDescent="0.25">
      <c r="A315" s="153" t="s">
        <v>436</v>
      </c>
      <c r="B315" s="153" t="s">
        <v>513</v>
      </c>
    </row>
    <row r="316" spans="1:2" x14ac:dyDescent="0.25">
      <c r="A316" s="153" t="s">
        <v>299</v>
      </c>
      <c r="B316" s="153" t="s">
        <v>513</v>
      </c>
    </row>
    <row r="317" spans="1:2" x14ac:dyDescent="0.25">
      <c r="A317" s="153" t="s">
        <v>126</v>
      </c>
      <c r="B317" s="153" t="s">
        <v>513</v>
      </c>
    </row>
    <row r="318" spans="1:2" x14ac:dyDescent="0.25">
      <c r="A318" s="153" t="s">
        <v>501</v>
      </c>
      <c r="B318" s="153" t="s">
        <v>513</v>
      </c>
    </row>
    <row r="319" spans="1:2" x14ac:dyDescent="0.25">
      <c r="A319" s="153" t="s">
        <v>976</v>
      </c>
      <c r="B319" s="153" t="s">
        <v>995</v>
      </c>
    </row>
    <row r="320" spans="1:2" x14ac:dyDescent="0.25">
      <c r="A320" s="153" t="s">
        <v>570</v>
      </c>
      <c r="B320" s="153" t="s">
        <v>906</v>
      </c>
    </row>
    <row r="321" spans="1:2" x14ac:dyDescent="0.25">
      <c r="A321" s="153" t="s">
        <v>361</v>
      </c>
      <c r="B321" s="153" t="s">
        <v>513</v>
      </c>
    </row>
    <row r="322" spans="1:2" x14ac:dyDescent="0.25">
      <c r="A322" s="153" t="s">
        <v>111</v>
      </c>
      <c r="B322" s="153" t="s">
        <v>513</v>
      </c>
    </row>
    <row r="323" spans="1:2" x14ac:dyDescent="0.25">
      <c r="A323" s="153" t="s">
        <v>106</v>
      </c>
      <c r="B323" s="153" t="s">
        <v>513</v>
      </c>
    </row>
    <row r="324" spans="1:2" x14ac:dyDescent="0.25">
      <c r="A324" s="153" t="s">
        <v>284</v>
      </c>
      <c r="B324" s="153" t="s">
        <v>513</v>
      </c>
    </row>
    <row r="325" spans="1:2" x14ac:dyDescent="0.25">
      <c r="A325" s="153" t="s">
        <v>159</v>
      </c>
      <c r="B325" s="153" t="s">
        <v>513</v>
      </c>
    </row>
    <row r="326" spans="1:2" x14ac:dyDescent="0.25">
      <c r="A326" s="153" t="s">
        <v>945</v>
      </c>
      <c r="B326" s="153" t="s">
        <v>995</v>
      </c>
    </row>
    <row r="327" spans="1:2" x14ac:dyDescent="0.25">
      <c r="A327" s="153" t="s">
        <v>201</v>
      </c>
      <c r="B327" s="153" t="s">
        <v>513</v>
      </c>
    </row>
    <row r="328" spans="1:2" x14ac:dyDescent="0.25">
      <c r="A328" s="153" t="s">
        <v>660</v>
      </c>
      <c r="B328" s="153" t="s">
        <v>906</v>
      </c>
    </row>
    <row r="329" spans="1:2" x14ac:dyDescent="0.25">
      <c r="A329" s="153" t="s">
        <v>278</v>
      </c>
      <c r="B329" s="153" t="s">
        <v>513</v>
      </c>
    </row>
    <row r="330" spans="1:2" x14ac:dyDescent="0.25">
      <c r="A330" s="153" t="s">
        <v>301</v>
      </c>
      <c r="B330" s="153" t="s">
        <v>513</v>
      </c>
    </row>
    <row r="331" spans="1:2" x14ac:dyDescent="0.25">
      <c r="A331" s="153" t="s">
        <v>386</v>
      </c>
      <c r="B331" s="153" t="s">
        <v>513</v>
      </c>
    </row>
    <row r="332" spans="1:2" x14ac:dyDescent="0.25">
      <c r="A332" s="153" t="s">
        <v>794</v>
      </c>
      <c r="B332" s="153" t="s">
        <v>906</v>
      </c>
    </row>
    <row r="333" spans="1:2" x14ac:dyDescent="0.25">
      <c r="A333" s="153" t="s">
        <v>75</v>
      </c>
      <c r="B333" s="153" t="s">
        <v>513</v>
      </c>
    </row>
    <row r="334" spans="1:2" x14ac:dyDescent="0.25">
      <c r="A334" s="153" t="s">
        <v>476</v>
      </c>
      <c r="B334" s="153" t="s">
        <v>513</v>
      </c>
    </row>
    <row r="335" spans="1:2" x14ac:dyDescent="0.25">
      <c r="A335" s="153" t="s">
        <v>121</v>
      </c>
      <c r="B335" s="153" t="s">
        <v>513</v>
      </c>
    </row>
    <row r="336" spans="1:2" x14ac:dyDescent="0.25">
      <c r="A336" s="153" t="s">
        <v>121</v>
      </c>
      <c r="B336" s="153" t="s">
        <v>906</v>
      </c>
    </row>
    <row r="337" spans="1:2" x14ac:dyDescent="0.25">
      <c r="A337" s="153" t="s">
        <v>466</v>
      </c>
      <c r="B337" s="153" t="s">
        <v>513</v>
      </c>
    </row>
    <row r="338" spans="1:2" x14ac:dyDescent="0.25">
      <c r="A338" s="153" t="s">
        <v>139</v>
      </c>
      <c r="B338" s="153" t="s">
        <v>513</v>
      </c>
    </row>
    <row r="339" spans="1:2" x14ac:dyDescent="0.25">
      <c r="A339" s="153" t="s">
        <v>197</v>
      </c>
      <c r="B339" s="153" t="s">
        <v>513</v>
      </c>
    </row>
    <row r="340" spans="1:2" x14ac:dyDescent="0.25">
      <c r="A340" s="153" t="s">
        <v>762</v>
      </c>
      <c r="B340" s="153" t="s">
        <v>906</v>
      </c>
    </row>
    <row r="341" spans="1:2" x14ac:dyDescent="0.25">
      <c r="A341" s="153" t="s">
        <v>562</v>
      </c>
      <c r="B341" s="153" t="s">
        <v>906</v>
      </c>
    </row>
    <row r="342" spans="1:2" x14ac:dyDescent="0.25">
      <c r="A342" s="153" t="s">
        <v>358</v>
      </c>
      <c r="B342" s="153" t="s">
        <v>513</v>
      </c>
    </row>
    <row r="343" spans="1:2" x14ac:dyDescent="0.25">
      <c r="A343" s="153" t="s">
        <v>147</v>
      </c>
      <c r="B343" s="153" t="s">
        <v>513</v>
      </c>
    </row>
    <row r="344" spans="1:2" x14ac:dyDescent="0.25">
      <c r="A344" s="153" t="s">
        <v>874</v>
      </c>
      <c r="B344" s="153" t="s">
        <v>906</v>
      </c>
    </row>
    <row r="345" spans="1:2" x14ac:dyDescent="0.25">
      <c r="A345" s="153" t="s">
        <v>1071</v>
      </c>
      <c r="B345" s="153" t="s">
        <v>1074</v>
      </c>
    </row>
    <row r="346" spans="1:2" x14ac:dyDescent="0.25">
      <c r="A346" s="153" t="s">
        <v>941</v>
      </c>
      <c r="B346" s="153" t="s">
        <v>995</v>
      </c>
    </row>
    <row r="347" spans="1:2" x14ac:dyDescent="0.25">
      <c r="A347" s="153" t="s">
        <v>531</v>
      </c>
      <c r="B347" s="153" t="s">
        <v>906</v>
      </c>
    </row>
    <row r="348" spans="1:2" x14ac:dyDescent="0.25">
      <c r="A348" s="153" t="s">
        <v>134</v>
      </c>
      <c r="B348" s="153" t="s">
        <v>513</v>
      </c>
    </row>
    <row r="349" spans="1:2" x14ac:dyDescent="0.25">
      <c r="A349" s="153" t="s">
        <v>596</v>
      </c>
      <c r="B349" s="153" t="s">
        <v>906</v>
      </c>
    </row>
    <row r="350" spans="1:2" x14ac:dyDescent="0.25">
      <c r="A350" s="153" t="s">
        <v>447</v>
      </c>
      <c r="B350" s="153" t="s">
        <v>513</v>
      </c>
    </row>
    <row r="351" spans="1:2" x14ac:dyDescent="0.25">
      <c r="A351" s="153" t="s">
        <v>264</v>
      </c>
      <c r="B351" s="153" t="s">
        <v>513</v>
      </c>
    </row>
    <row r="352" spans="1:2" x14ac:dyDescent="0.25">
      <c r="A352" s="153" t="s">
        <v>305</v>
      </c>
      <c r="B352" s="153" t="s">
        <v>513</v>
      </c>
    </row>
    <row r="353" spans="1:2" x14ac:dyDescent="0.25">
      <c r="A353" s="153" t="s">
        <v>523</v>
      </c>
      <c r="B353" s="153" t="s">
        <v>906</v>
      </c>
    </row>
    <row r="354" spans="1:2" x14ac:dyDescent="0.25">
      <c r="A354" s="153" t="s">
        <v>604</v>
      </c>
      <c r="B354" s="153" t="s">
        <v>906</v>
      </c>
    </row>
    <row r="355" spans="1:2" x14ac:dyDescent="0.25">
      <c r="A355" s="153" t="s">
        <v>97</v>
      </c>
      <c r="B355" s="153" t="s">
        <v>513</v>
      </c>
    </row>
    <row r="356" spans="1:2" x14ac:dyDescent="0.25">
      <c r="A356" s="153" t="s">
        <v>931</v>
      </c>
      <c r="B356" s="153" t="s">
        <v>995</v>
      </c>
    </row>
    <row r="357" spans="1:2" x14ac:dyDescent="0.25">
      <c r="A357" s="153" t="s">
        <v>64</v>
      </c>
      <c r="B357" s="153" t="s">
        <v>513</v>
      </c>
    </row>
    <row r="358" spans="1:2" x14ac:dyDescent="0.25">
      <c r="A358" s="153" t="s">
        <v>521</v>
      </c>
      <c r="B358" s="153" t="s">
        <v>906</v>
      </c>
    </row>
    <row r="359" spans="1:2" x14ac:dyDescent="0.25">
      <c r="A359" s="153" t="s">
        <v>753</v>
      </c>
      <c r="B359" s="153" t="s">
        <v>906</v>
      </c>
    </row>
    <row r="360" spans="1:2" x14ac:dyDescent="0.25">
      <c r="A360" s="153" t="s">
        <v>307</v>
      </c>
      <c r="B360" s="153" t="s">
        <v>513</v>
      </c>
    </row>
    <row r="361" spans="1:2" x14ac:dyDescent="0.25">
      <c r="A361" s="153" t="s">
        <v>482</v>
      </c>
      <c r="B361" s="153" t="s">
        <v>513</v>
      </c>
    </row>
    <row r="362" spans="1:2" x14ac:dyDescent="0.25">
      <c r="A362" s="153" t="s">
        <v>153</v>
      </c>
      <c r="B362" s="153" t="s">
        <v>513</v>
      </c>
    </row>
    <row r="363" spans="1:2" x14ac:dyDescent="0.25">
      <c r="A363" s="153" t="s">
        <v>95</v>
      </c>
      <c r="B363" s="153" t="s">
        <v>513</v>
      </c>
    </row>
    <row r="364" spans="1:2" x14ac:dyDescent="0.25">
      <c r="A364" s="153" t="s">
        <v>65</v>
      </c>
      <c r="B364" s="153" t="s">
        <v>513</v>
      </c>
    </row>
    <row r="365" spans="1:2" x14ac:dyDescent="0.25">
      <c r="A365" s="153" t="s">
        <v>904</v>
      </c>
      <c r="B365" s="153" t="s">
        <v>906</v>
      </c>
    </row>
    <row r="366" spans="1:2" x14ac:dyDescent="0.25">
      <c r="A366" s="153" t="s">
        <v>642</v>
      </c>
      <c r="B366" s="153" t="s">
        <v>906</v>
      </c>
    </row>
    <row r="367" spans="1:2" x14ac:dyDescent="0.25">
      <c r="A367" s="153" t="s">
        <v>443</v>
      </c>
      <c r="B367" s="153" t="s">
        <v>513</v>
      </c>
    </row>
    <row r="368" spans="1:2" x14ac:dyDescent="0.25">
      <c r="A368" s="153" t="s">
        <v>91</v>
      </c>
      <c r="B368" s="153" t="s">
        <v>513</v>
      </c>
    </row>
    <row r="369" spans="1:2" x14ac:dyDescent="0.25">
      <c r="A369" s="153" t="s">
        <v>1035</v>
      </c>
      <c r="B369" s="153" t="s">
        <v>1074</v>
      </c>
    </row>
    <row r="370" spans="1:2" x14ac:dyDescent="0.25">
      <c r="A370" s="153" t="s">
        <v>420</v>
      </c>
      <c r="B370" s="153" t="s">
        <v>513</v>
      </c>
    </row>
    <row r="371" spans="1:2" x14ac:dyDescent="0.25">
      <c r="A371" s="153" t="s">
        <v>535</v>
      </c>
      <c r="B371" s="153" t="s">
        <v>906</v>
      </c>
    </row>
    <row r="372" spans="1:2" x14ac:dyDescent="0.25">
      <c r="A372" s="153" t="s">
        <v>664</v>
      </c>
      <c r="B372" s="153" t="s">
        <v>906</v>
      </c>
    </row>
    <row r="373" spans="1:2" x14ac:dyDescent="0.25">
      <c r="A373" s="153" t="s">
        <v>144</v>
      </c>
      <c r="B373" s="153" t="s">
        <v>513</v>
      </c>
    </row>
    <row r="374" spans="1:2" x14ac:dyDescent="0.25">
      <c r="A374" s="153" t="s">
        <v>448</v>
      </c>
      <c r="B374" s="153" t="s">
        <v>513</v>
      </c>
    </row>
    <row r="375" spans="1:2" x14ac:dyDescent="0.25">
      <c r="A375" s="153" t="s">
        <v>636</v>
      </c>
      <c r="B375" s="153" t="s">
        <v>906</v>
      </c>
    </row>
    <row r="376" spans="1:2" x14ac:dyDescent="0.25">
      <c r="A376" s="153" t="s">
        <v>750</v>
      </c>
      <c r="B376" s="153" t="s">
        <v>906</v>
      </c>
    </row>
    <row r="377" spans="1:2" x14ac:dyDescent="0.25">
      <c r="A377" s="153" t="s">
        <v>742</v>
      </c>
      <c r="B377" s="153" t="s">
        <v>906</v>
      </c>
    </row>
    <row r="378" spans="1:2" x14ac:dyDescent="0.25">
      <c r="A378" s="153" t="s">
        <v>909</v>
      </c>
      <c r="B378" s="153" t="s">
        <v>995</v>
      </c>
    </row>
    <row r="379" spans="1:2" x14ac:dyDescent="0.25">
      <c r="A379" s="153" t="s">
        <v>322</v>
      </c>
      <c r="B379" s="153" t="s">
        <v>513</v>
      </c>
    </row>
    <row r="380" spans="1:2" x14ac:dyDescent="0.25">
      <c r="A380" s="153" t="s">
        <v>209</v>
      </c>
      <c r="B380" s="153" t="s">
        <v>513</v>
      </c>
    </row>
    <row r="381" spans="1:2" x14ac:dyDescent="0.25">
      <c r="A381" s="153" t="s">
        <v>684</v>
      </c>
      <c r="B381" s="153" t="s">
        <v>906</v>
      </c>
    </row>
    <row r="382" spans="1:2" x14ac:dyDescent="0.25">
      <c r="A382" s="153" t="s">
        <v>518</v>
      </c>
      <c r="B382" s="153" t="s">
        <v>906</v>
      </c>
    </row>
    <row r="383" spans="1:2" x14ac:dyDescent="0.25">
      <c r="A383" s="153" t="s">
        <v>123</v>
      </c>
      <c r="B383" s="153" t="s">
        <v>513</v>
      </c>
    </row>
    <row r="384" spans="1:2" x14ac:dyDescent="0.25">
      <c r="A384" s="153" t="s">
        <v>524</v>
      </c>
      <c r="B384" s="153" t="s">
        <v>906</v>
      </c>
    </row>
    <row r="385" spans="1:2" x14ac:dyDescent="0.25">
      <c r="A385" s="153" t="s">
        <v>465</v>
      </c>
      <c r="B385" s="153" t="s">
        <v>513</v>
      </c>
    </row>
    <row r="386" spans="1:2" x14ac:dyDescent="0.25">
      <c r="A386" s="153" t="s">
        <v>79</v>
      </c>
      <c r="B386" s="153" t="s">
        <v>513</v>
      </c>
    </row>
    <row r="387" spans="1:2" x14ac:dyDescent="0.25">
      <c r="A387" s="153" t="s">
        <v>534</v>
      </c>
      <c r="B387" s="153" t="s">
        <v>906</v>
      </c>
    </row>
    <row r="388" spans="1:2" x14ac:dyDescent="0.25">
      <c r="A388" s="153" t="s">
        <v>852</v>
      </c>
      <c r="B388" s="153" t="s">
        <v>906</v>
      </c>
    </row>
    <row r="389" spans="1:2" x14ac:dyDescent="0.25">
      <c r="A389" s="153" t="s">
        <v>464</v>
      </c>
      <c r="B389" s="153" t="s">
        <v>513</v>
      </c>
    </row>
    <row r="390" spans="1:2" x14ac:dyDescent="0.25">
      <c r="A390" s="153" t="s">
        <v>816</v>
      </c>
      <c r="B390" s="153" t="s">
        <v>906</v>
      </c>
    </row>
    <row r="391" spans="1:2" x14ac:dyDescent="0.25">
      <c r="A391" s="153" t="s">
        <v>149</v>
      </c>
      <c r="B391" s="153" t="s">
        <v>513</v>
      </c>
    </row>
    <row r="392" spans="1:2" x14ac:dyDescent="0.25">
      <c r="A392" s="153" t="s">
        <v>592</v>
      </c>
      <c r="B392" s="153" t="s">
        <v>906</v>
      </c>
    </row>
    <row r="393" spans="1:2" x14ac:dyDescent="0.25">
      <c r="A393" s="153" t="s">
        <v>622</v>
      </c>
      <c r="B393" s="153" t="s">
        <v>906</v>
      </c>
    </row>
    <row r="394" spans="1:2" x14ac:dyDescent="0.25">
      <c r="A394" s="153" t="s">
        <v>530</v>
      </c>
      <c r="B394" s="153" t="s">
        <v>906</v>
      </c>
    </row>
    <row r="395" spans="1:2" x14ac:dyDescent="0.25">
      <c r="A395" s="153" t="s">
        <v>114</v>
      </c>
      <c r="B395" s="153" t="s">
        <v>513</v>
      </c>
    </row>
    <row r="396" spans="1:2" x14ac:dyDescent="0.25">
      <c r="A396" s="153" t="s">
        <v>681</v>
      </c>
      <c r="B396" s="153" t="s">
        <v>906</v>
      </c>
    </row>
    <row r="397" spans="1:2" x14ac:dyDescent="0.25">
      <c r="A397" s="153" t="s">
        <v>631</v>
      </c>
      <c r="B397" s="153" t="s">
        <v>906</v>
      </c>
    </row>
    <row r="398" spans="1:2" x14ac:dyDescent="0.25">
      <c r="A398" s="153" t="s">
        <v>598</v>
      </c>
      <c r="B398" s="153" t="s">
        <v>906</v>
      </c>
    </row>
    <row r="399" spans="1:2" x14ac:dyDescent="0.25">
      <c r="A399" s="153" t="s">
        <v>131</v>
      </c>
      <c r="B399" s="153" t="s">
        <v>513</v>
      </c>
    </row>
    <row r="400" spans="1:2" x14ac:dyDescent="0.25">
      <c r="A400" s="153" t="s">
        <v>614</v>
      </c>
      <c r="B400" s="153" t="s">
        <v>906</v>
      </c>
    </row>
    <row r="401" spans="1:2" x14ac:dyDescent="0.25">
      <c r="A401" s="153" t="s">
        <v>1000</v>
      </c>
      <c r="B401" s="153" t="s">
        <v>1074</v>
      </c>
    </row>
    <row r="402" spans="1:2" x14ac:dyDescent="0.25">
      <c r="A402" s="153" t="s">
        <v>80</v>
      </c>
      <c r="B402" s="153" t="s">
        <v>513</v>
      </c>
    </row>
    <row r="403" spans="1:2" x14ac:dyDescent="0.25">
      <c r="A403" s="153" t="s">
        <v>608</v>
      </c>
      <c r="B403" s="153" t="s">
        <v>906</v>
      </c>
    </row>
    <row r="404" spans="1:2" x14ac:dyDescent="0.25">
      <c r="A404" s="153" t="s">
        <v>187</v>
      </c>
      <c r="B404" s="153" t="s">
        <v>513</v>
      </c>
    </row>
    <row r="405" spans="1:2" x14ac:dyDescent="0.25">
      <c r="A405" s="153" t="s">
        <v>1009</v>
      </c>
      <c r="B405" s="153" t="s">
        <v>1074</v>
      </c>
    </row>
    <row r="406" spans="1:2" x14ac:dyDescent="0.25">
      <c r="A406" s="153" t="s">
        <v>886</v>
      </c>
      <c r="B406" s="153" t="s">
        <v>906</v>
      </c>
    </row>
    <row r="407" spans="1:2" x14ac:dyDescent="0.25">
      <c r="A407" s="153" t="s">
        <v>227</v>
      </c>
      <c r="B407" s="153" t="s">
        <v>513</v>
      </c>
    </row>
    <row r="408" spans="1:2" x14ac:dyDescent="0.25">
      <c r="A408" s="153" t="s">
        <v>689</v>
      </c>
      <c r="B408" s="153" t="s">
        <v>906</v>
      </c>
    </row>
    <row r="409" spans="1:2" x14ac:dyDescent="0.25">
      <c r="A409" s="153" t="s">
        <v>923</v>
      </c>
      <c r="B409" s="153" t="s">
        <v>995</v>
      </c>
    </row>
    <row r="410" spans="1:2" x14ac:dyDescent="0.25">
      <c r="A410" s="153" t="s">
        <v>700</v>
      </c>
      <c r="B410" s="153" t="s">
        <v>906</v>
      </c>
    </row>
    <row r="411" spans="1:2" x14ac:dyDescent="0.25">
      <c r="A411" s="153" t="s">
        <v>248</v>
      </c>
      <c r="B411" s="153" t="s">
        <v>513</v>
      </c>
    </row>
    <row r="412" spans="1:2" x14ac:dyDescent="0.25">
      <c r="A412" s="153" t="s">
        <v>775</v>
      </c>
      <c r="B412" s="153" t="s">
        <v>906</v>
      </c>
    </row>
    <row r="413" spans="1:2" x14ac:dyDescent="0.25">
      <c r="A413" s="153" t="s">
        <v>704</v>
      </c>
      <c r="B413" s="153" t="s">
        <v>906</v>
      </c>
    </row>
    <row r="414" spans="1:2" x14ac:dyDescent="0.25">
      <c r="A414" s="153" t="s">
        <v>615</v>
      </c>
      <c r="B414" s="153" t="s">
        <v>906</v>
      </c>
    </row>
    <row r="415" spans="1:2" x14ac:dyDescent="0.25">
      <c r="A415" s="153" t="s">
        <v>434</v>
      </c>
      <c r="B415" s="153" t="s">
        <v>513</v>
      </c>
    </row>
    <row r="416" spans="1:2" x14ac:dyDescent="0.25">
      <c r="A416" s="153" t="s">
        <v>100</v>
      </c>
      <c r="B416" s="153" t="s">
        <v>513</v>
      </c>
    </row>
    <row r="417" spans="1:2" x14ac:dyDescent="0.25">
      <c r="A417" s="153" t="s">
        <v>315</v>
      </c>
      <c r="B417" s="153" t="s">
        <v>513</v>
      </c>
    </row>
    <row r="418" spans="1:2" x14ac:dyDescent="0.25">
      <c r="A418" s="153" t="s">
        <v>43</v>
      </c>
      <c r="B418" s="153" t="s">
        <v>513</v>
      </c>
    </row>
    <row r="419" spans="1:2" x14ac:dyDescent="0.25">
      <c r="A419" s="153" t="s">
        <v>1017</v>
      </c>
      <c r="B419" s="153" t="s">
        <v>1074</v>
      </c>
    </row>
    <row r="420" spans="1:2" x14ac:dyDescent="0.25">
      <c r="A420" s="153" t="s">
        <v>141</v>
      </c>
      <c r="B420" s="153" t="s">
        <v>513</v>
      </c>
    </row>
    <row r="421" spans="1:2" x14ac:dyDescent="0.25">
      <c r="A421" s="153" t="s">
        <v>626</v>
      </c>
      <c r="B421" s="153" t="s">
        <v>906</v>
      </c>
    </row>
    <row r="422" spans="1:2" x14ac:dyDescent="0.25">
      <c r="A422" s="153" t="s">
        <v>234</v>
      </c>
      <c r="B422" s="153" t="s">
        <v>513</v>
      </c>
    </row>
    <row r="423" spans="1:2" x14ac:dyDescent="0.25">
      <c r="A423" s="153" t="s">
        <v>620</v>
      </c>
      <c r="B423" s="153" t="s">
        <v>906</v>
      </c>
    </row>
    <row r="424" spans="1:2" x14ac:dyDescent="0.25">
      <c r="A424" s="153" t="s">
        <v>244</v>
      </c>
      <c r="B424" s="153" t="s">
        <v>513</v>
      </c>
    </row>
    <row r="425" spans="1:2" x14ac:dyDescent="0.25">
      <c r="A425" s="153" t="s">
        <v>192</v>
      </c>
      <c r="B425" s="153" t="s">
        <v>513</v>
      </c>
    </row>
    <row r="426" spans="1:2" x14ac:dyDescent="0.25">
      <c r="A426" s="153" t="s">
        <v>196</v>
      </c>
      <c r="B426" s="153" t="s">
        <v>513</v>
      </c>
    </row>
    <row r="427" spans="1:2" x14ac:dyDescent="0.25">
      <c r="A427" s="153" t="s">
        <v>196</v>
      </c>
      <c r="B427" s="153" t="s">
        <v>906</v>
      </c>
    </row>
    <row r="428" spans="1:2" x14ac:dyDescent="0.25">
      <c r="A428" s="153" t="s">
        <v>242</v>
      </c>
      <c r="B428" s="153" t="s">
        <v>513</v>
      </c>
    </row>
    <row r="429" spans="1:2" x14ac:dyDescent="0.25">
      <c r="A429" s="153" t="s">
        <v>662</v>
      </c>
      <c r="B429" s="153" t="s">
        <v>906</v>
      </c>
    </row>
    <row r="430" spans="1:2" x14ac:dyDescent="0.25">
      <c r="A430" s="153" t="s">
        <v>309</v>
      </c>
      <c r="B430" s="153" t="s">
        <v>513</v>
      </c>
    </row>
    <row r="431" spans="1:2" x14ac:dyDescent="0.25">
      <c r="A431" s="153" t="s">
        <v>425</v>
      </c>
      <c r="B431" s="153" t="s">
        <v>513</v>
      </c>
    </row>
    <row r="432" spans="1:2" x14ac:dyDescent="0.25">
      <c r="A432" s="153" t="s">
        <v>711</v>
      </c>
      <c r="B432" s="153" t="s">
        <v>906</v>
      </c>
    </row>
    <row r="433" spans="1:2" x14ac:dyDescent="0.25">
      <c r="A433" s="153" t="s">
        <v>921</v>
      </c>
      <c r="B433" s="153" t="s">
        <v>995</v>
      </c>
    </row>
    <row r="434" spans="1:2" x14ac:dyDescent="0.25">
      <c r="A434" s="153" t="s">
        <v>49</v>
      </c>
      <c r="B434" s="153" t="s">
        <v>513</v>
      </c>
    </row>
    <row r="435" spans="1:2" x14ac:dyDescent="0.25">
      <c r="A435" s="153" t="s">
        <v>1032</v>
      </c>
      <c r="B435" s="153" t="s">
        <v>1074</v>
      </c>
    </row>
    <row r="436" spans="1:2" x14ac:dyDescent="0.25">
      <c r="A436" s="153" t="s">
        <v>1037</v>
      </c>
      <c r="B436" s="153" t="s">
        <v>1074</v>
      </c>
    </row>
    <row r="437" spans="1:2" x14ac:dyDescent="0.25">
      <c r="A437" s="153" t="s">
        <v>758</v>
      </c>
      <c r="B437" s="153" t="s">
        <v>906</v>
      </c>
    </row>
    <row r="438" spans="1:2" x14ac:dyDescent="0.25">
      <c r="A438" s="153" t="s">
        <v>287</v>
      </c>
      <c r="B438" s="153" t="s">
        <v>513</v>
      </c>
    </row>
    <row r="439" spans="1:2" x14ac:dyDescent="0.25">
      <c r="A439" s="153" t="s">
        <v>348</v>
      </c>
      <c r="B439" s="153" t="s">
        <v>513</v>
      </c>
    </row>
    <row r="440" spans="1:2" x14ac:dyDescent="0.25">
      <c r="A440" s="153" t="s">
        <v>211</v>
      </c>
      <c r="B440" s="153" t="s">
        <v>513</v>
      </c>
    </row>
    <row r="441" spans="1:2" x14ac:dyDescent="0.25">
      <c r="A441" s="153" t="s">
        <v>338</v>
      </c>
      <c r="B441" s="153" t="s">
        <v>513</v>
      </c>
    </row>
    <row r="442" spans="1:2" x14ac:dyDescent="0.25">
      <c r="A442" s="153" t="s">
        <v>1046</v>
      </c>
      <c r="B442" s="153" t="s">
        <v>1074</v>
      </c>
    </row>
    <row r="443" spans="1:2" x14ac:dyDescent="0.25">
      <c r="A443" s="153" t="s">
        <v>1054</v>
      </c>
      <c r="B443" s="153" t="s">
        <v>1074</v>
      </c>
    </row>
    <row r="444" spans="1:2" x14ac:dyDescent="0.25">
      <c r="A444" s="153" t="s">
        <v>337</v>
      </c>
      <c r="B444" s="153" t="s">
        <v>513</v>
      </c>
    </row>
    <row r="445" spans="1:2" x14ac:dyDescent="0.25">
      <c r="A445" s="153" t="s">
        <v>998</v>
      </c>
      <c r="B445" s="153" t="s">
        <v>1074</v>
      </c>
    </row>
    <row r="446" spans="1:2" x14ac:dyDescent="0.25">
      <c r="A446" s="153" t="s">
        <v>917</v>
      </c>
      <c r="B446" s="153" t="s">
        <v>995</v>
      </c>
    </row>
    <row r="447" spans="1:2" x14ac:dyDescent="0.25">
      <c r="A447" s="153" t="s">
        <v>957</v>
      </c>
      <c r="B447" s="153" t="s">
        <v>995</v>
      </c>
    </row>
    <row r="448" spans="1:2" x14ac:dyDescent="0.25">
      <c r="A448" s="153" t="s">
        <v>951</v>
      </c>
      <c r="B448" s="153" t="s">
        <v>995</v>
      </c>
    </row>
    <row r="449" spans="1:2" x14ac:dyDescent="0.25">
      <c r="A449" s="153" t="s">
        <v>958</v>
      </c>
      <c r="B449" s="153" t="s">
        <v>995</v>
      </c>
    </row>
    <row r="450" spans="1:2" x14ac:dyDescent="0.25">
      <c r="A450" s="153" t="s">
        <v>382</v>
      </c>
      <c r="B450" s="153" t="s">
        <v>513</v>
      </c>
    </row>
    <row r="451" spans="1:2" x14ac:dyDescent="0.25">
      <c r="A451" s="153" t="s">
        <v>915</v>
      </c>
      <c r="B451" s="153" t="s">
        <v>995</v>
      </c>
    </row>
    <row r="452" spans="1:2" x14ac:dyDescent="0.25">
      <c r="A452" s="153" t="s">
        <v>912</v>
      </c>
      <c r="B452" s="153" t="s">
        <v>995</v>
      </c>
    </row>
    <row r="453" spans="1:2" x14ac:dyDescent="0.25">
      <c r="A453" s="153" t="s">
        <v>968</v>
      </c>
      <c r="B453" s="153" t="s">
        <v>995</v>
      </c>
    </row>
    <row r="454" spans="1:2" x14ac:dyDescent="0.25">
      <c r="A454" s="153" t="s">
        <v>717</v>
      </c>
      <c r="B454" s="153" t="s">
        <v>906</v>
      </c>
    </row>
    <row r="455" spans="1:2" x14ac:dyDescent="0.25">
      <c r="A455" s="153" t="s">
        <v>819</v>
      </c>
      <c r="B455" s="153" t="s">
        <v>906</v>
      </c>
    </row>
    <row r="456" spans="1:2" x14ac:dyDescent="0.25">
      <c r="A456" s="153" t="s">
        <v>1047</v>
      </c>
      <c r="B456" s="153" t="s">
        <v>1074</v>
      </c>
    </row>
    <row r="457" spans="1:2" x14ac:dyDescent="0.25">
      <c r="A457" s="153" t="s">
        <v>319</v>
      </c>
      <c r="B457" s="153" t="s">
        <v>513</v>
      </c>
    </row>
    <row r="458" spans="1:2" x14ac:dyDescent="0.25">
      <c r="A458" s="153" t="s">
        <v>760</v>
      </c>
      <c r="B458" s="153" t="s">
        <v>906</v>
      </c>
    </row>
    <row r="459" spans="1:2" x14ac:dyDescent="0.25">
      <c r="A459" s="153" t="s">
        <v>76</v>
      </c>
      <c r="B459" s="153" t="s">
        <v>513</v>
      </c>
    </row>
    <row r="460" spans="1:2" x14ac:dyDescent="0.25">
      <c r="A460" s="153" t="s">
        <v>56</v>
      </c>
      <c r="B460" s="153" t="s">
        <v>513</v>
      </c>
    </row>
    <row r="461" spans="1:2" x14ac:dyDescent="0.25">
      <c r="A461" s="153" t="s">
        <v>44</v>
      </c>
      <c r="B461" s="153" t="s">
        <v>513</v>
      </c>
    </row>
    <row r="462" spans="1:2" x14ac:dyDescent="0.25">
      <c r="A462" s="153" t="s">
        <v>473</v>
      </c>
      <c r="B462" s="153" t="s">
        <v>513</v>
      </c>
    </row>
    <row r="463" spans="1:2" x14ac:dyDescent="0.25">
      <c r="A463" s="153" t="s">
        <v>473</v>
      </c>
      <c r="B463" s="153" t="s">
        <v>513</v>
      </c>
    </row>
    <row r="464" spans="1:2" x14ac:dyDescent="0.25">
      <c r="A464" s="153" t="s">
        <v>863</v>
      </c>
      <c r="B464" s="153" t="s">
        <v>906</v>
      </c>
    </row>
    <row r="465" spans="1:2" x14ac:dyDescent="0.25">
      <c r="A465" s="153" t="s">
        <v>667</v>
      </c>
      <c r="B465" s="153" t="s">
        <v>906</v>
      </c>
    </row>
    <row r="466" spans="1:2" x14ac:dyDescent="0.25">
      <c r="A466" s="153" t="s">
        <v>261</v>
      </c>
      <c r="B466" s="153" t="s">
        <v>513</v>
      </c>
    </row>
    <row r="467" spans="1:2" x14ac:dyDescent="0.25">
      <c r="A467" s="153" t="s">
        <v>198</v>
      </c>
      <c r="B467" s="153" t="s">
        <v>513</v>
      </c>
    </row>
    <row r="468" spans="1:2" x14ac:dyDescent="0.25">
      <c r="A468" s="153" t="s">
        <v>537</v>
      </c>
      <c r="B468" s="153" t="s">
        <v>906</v>
      </c>
    </row>
    <row r="469" spans="1:2" x14ac:dyDescent="0.25">
      <c r="A469" s="153" t="s">
        <v>212</v>
      </c>
      <c r="B469" s="153" t="s">
        <v>513</v>
      </c>
    </row>
    <row r="470" spans="1:2" x14ac:dyDescent="0.25">
      <c r="A470" s="153" t="s">
        <v>1036</v>
      </c>
      <c r="B470" s="153" t="s">
        <v>1074</v>
      </c>
    </row>
    <row r="471" spans="1:2" x14ac:dyDescent="0.25">
      <c r="A471" s="153" t="s">
        <v>496</v>
      </c>
      <c r="B471" s="153" t="s">
        <v>513</v>
      </c>
    </row>
    <row r="472" spans="1:2" x14ac:dyDescent="0.25">
      <c r="A472" s="153" t="s">
        <v>830</v>
      </c>
      <c r="B472" s="153" t="s">
        <v>906</v>
      </c>
    </row>
    <row r="473" spans="1:2" x14ac:dyDescent="0.25">
      <c r="A473" s="153" t="s">
        <v>986</v>
      </c>
      <c r="B473" s="153" t="s">
        <v>995</v>
      </c>
    </row>
    <row r="474" spans="1:2" x14ac:dyDescent="0.25">
      <c r="A474" s="153" t="s">
        <v>672</v>
      </c>
      <c r="B474" s="153" t="s">
        <v>906</v>
      </c>
    </row>
    <row r="475" spans="1:2" x14ac:dyDescent="0.25">
      <c r="A475" s="153" t="s">
        <v>383</v>
      </c>
      <c r="B475" s="153" t="s">
        <v>513</v>
      </c>
    </row>
    <row r="476" spans="1:2" x14ac:dyDescent="0.25">
      <c r="A476" s="153" t="s">
        <v>458</v>
      </c>
      <c r="B476" s="153" t="s">
        <v>513</v>
      </c>
    </row>
    <row r="477" spans="1:2" x14ac:dyDescent="0.25">
      <c r="A477" s="153" t="s">
        <v>491</v>
      </c>
      <c r="B477" s="153" t="s">
        <v>513</v>
      </c>
    </row>
    <row r="478" spans="1:2" x14ac:dyDescent="0.25">
      <c r="A478" s="153" t="s">
        <v>851</v>
      </c>
      <c r="B478" s="153" t="s">
        <v>906</v>
      </c>
    </row>
    <row r="479" spans="1:2" x14ac:dyDescent="0.25">
      <c r="A479" s="153" t="s">
        <v>353</v>
      </c>
      <c r="B479" s="153" t="s">
        <v>513</v>
      </c>
    </row>
    <row r="480" spans="1:2" x14ac:dyDescent="0.25">
      <c r="A480" s="153" t="s">
        <v>236</v>
      </c>
      <c r="B480" s="153" t="s">
        <v>513</v>
      </c>
    </row>
    <row r="481" spans="1:2" x14ac:dyDescent="0.25">
      <c r="A481" s="153" t="s">
        <v>238</v>
      </c>
      <c r="B481" s="153" t="s">
        <v>513</v>
      </c>
    </row>
    <row r="482" spans="1:2" x14ac:dyDescent="0.25">
      <c r="A482" s="153" t="s">
        <v>101</v>
      </c>
      <c r="B482" s="153" t="s">
        <v>513</v>
      </c>
    </row>
    <row r="483" spans="1:2" x14ac:dyDescent="0.25">
      <c r="A483" s="153" t="s">
        <v>1015</v>
      </c>
      <c r="B483" s="153" t="s">
        <v>1074</v>
      </c>
    </row>
    <row r="484" spans="1:2" x14ac:dyDescent="0.25">
      <c r="A484" s="153" t="s">
        <v>889</v>
      </c>
      <c r="B484" s="153" t="s">
        <v>906</v>
      </c>
    </row>
    <row r="485" spans="1:2" x14ac:dyDescent="0.25">
      <c r="A485" s="153" t="s">
        <v>368</v>
      </c>
      <c r="B485" s="153" t="s">
        <v>513</v>
      </c>
    </row>
    <row r="486" spans="1:2" x14ac:dyDescent="0.25">
      <c r="A486" s="153" t="s">
        <v>1073</v>
      </c>
      <c r="B486" s="153" t="s">
        <v>1074</v>
      </c>
    </row>
    <row r="487" spans="1:2" x14ac:dyDescent="0.25">
      <c r="A487" s="153" t="s">
        <v>326</v>
      </c>
      <c r="B487" s="153" t="s">
        <v>513</v>
      </c>
    </row>
    <row r="488" spans="1:2" x14ac:dyDescent="0.25">
      <c r="A488" s="153" t="s">
        <v>1026</v>
      </c>
      <c r="B488" s="153" t="s">
        <v>1074</v>
      </c>
    </row>
    <row r="489" spans="1:2" x14ac:dyDescent="0.25">
      <c r="A489" s="153" t="s">
        <v>1025</v>
      </c>
      <c r="B489" s="153" t="s">
        <v>1074</v>
      </c>
    </row>
    <row r="490" spans="1:2" x14ac:dyDescent="0.25">
      <c r="A490" s="153" t="s">
        <v>297</v>
      </c>
      <c r="B490" s="153" t="s">
        <v>513</v>
      </c>
    </row>
    <row r="491" spans="1:2" x14ac:dyDescent="0.25">
      <c r="A491" s="153" t="s">
        <v>1066</v>
      </c>
      <c r="B491" s="153" t="s">
        <v>1074</v>
      </c>
    </row>
    <row r="492" spans="1:2" x14ac:dyDescent="0.25">
      <c r="A492" s="153" t="s">
        <v>873</v>
      </c>
      <c r="B492" s="153" t="s">
        <v>906</v>
      </c>
    </row>
    <row r="493" spans="1:2" x14ac:dyDescent="0.25">
      <c r="A493" s="153" t="s">
        <v>556</v>
      </c>
      <c r="B493" s="153" t="s">
        <v>906</v>
      </c>
    </row>
    <row r="494" spans="1:2" x14ac:dyDescent="0.25">
      <c r="A494" s="153" t="s">
        <v>962</v>
      </c>
      <c r="B494" s="153" t="s">
        <v>995</v>
      </c>
    </row>
    <row r="495" spans="1:2" x14ac:dyDescent="0.25">
      <c r="A495" s="153" t="s">
        <v>706</v>
      </c>
      <c r="B495" s="153" t="s">
        <v>906</v>
      </c>
    </row>
    <row r="496" spans="1:2" x14ac:dyDescent="0.25">
      <c r="A496" s="153" t="s">
        <v>462</v>
      </c>
      <c r="B496" s="153" t="s">
        <v>513</v>
      </c>
    </row>
    <row r="497" spans="1:2" x14ac:dyDescent="0.25">
      <c r="A497" s="153" t="s">
        <v>796</v>
      </c>
      <c r="B497" s="153" t="s">
        <v>906</v>
      </c>
    </row>
    <row r="498" spans="1:2" x14ac:dyDescent="0.25">
      <c r="A498" s="153" t="s">
        <v>401</v>
      </c>
      <c r="B498" s="153" t="s">
        <v>513</v>
      </c>
    </row>
    <row r="499" spans="1:2" x14ac:dyDescent="0.25">
      <c r="A499" s="153" t="s">
        <v>384</v>
      </c>
      <c r="B499" s="153" t="s">
        <v>513</v>
      </c>
    </row>
    <row r="500" spans="1:2" x14ac:dyDescent="0.25">
      <c r="A500" s="153" t="s">
        <v>394</v>
      </c>
      <c r="B500" s="153" t="s">
        <v>513</v>
      </c>
    </row>
    <row r="501" spans="1:2" x14ac:dyDescent="0.25">
      <c r="A501" s="153" t="s">
        <v>426</v>
      </c>
      <c r="B501" s="153" t="s">
        <v>513</v>
      </c>
    </row>
    <row r="502" spans="1:2" x14ac:dyDescent="0.25">
      <c r="A502" s="153" t="s">
        <v>658</v>
      </c>
      <c r="B502" s="153" t="s">
        <v>906</v>
      </c>
    </row>
    <row r="503" spans="1:2" x14ac:dyDescent="0.25">
      <c r="A503" s="153" t="s">
        <v>848</v>
      </c>
      <c r="B503" s="153" t="s">
        <v>906</v>
      </c>
    </row>
    <row r="504" spans="1:2" x14ac:dyDescent="0.25">
      <c r="A504" s="153" t="s">
        <v>422</v>
      </c>
      <c r="B504" s="153" t="s">
        <v>513</v>
      </c>
    </row>
    <row r="505" spans="1:2" x14ac:dyDescent="0.25">
      <c r="A505" s="153" t="s">
        <v>272</v>
      </c>
      <c r="B505" s="153" t="s">
        <v>513</v>
      </c>
    </row>
    <row r="506" spans="1:2" x14ac:dyDescent="0.25">
      <c r="A506" s="153" t="s">
        <v>162</v>
      </c>
      <c r="B506" s="153" t="s">
        <v>513</v>
      </c>
    </row>
    <row r="507" spans="1:2" x14ac:dyDescent="0.25">
      <c r="A507" s="153" t="s">
        <v>290</v>
      </c>
      <c r="B507" s="153" t="s">
        <v>513</v>
      </c>
    </row>
    <row r="508" spans="1:2" x14ac:dyDescent="0.25">
      <c r="A508" s="153" t="s">
        <v>239</v>
      </c>
      <c r="B508" s="153" t="s">
        <v>513</v>
      </c>
    </row>
    <row r="509" spans="1:2" x14ac:dyDescent="0.25">
      <c r="A509" s="153" t="s">
        <v>671</v>
      </c>
      <c r="B509" s="153" t="s">
        <v>906</v>
      </c>
    </row>
    <row r="510" spans="1:2" x14ac:dyDescent="0.25">
      <c r="A510" s="153" t="s">
        <v>708</v>
      </c>
      <c r="B510" s="153" t="s">
        <v>906</v>
      </c>
    </row>
    <row r="511" spans="1:2" x14ac:dyDescent="0.25">
      <c r="A511" s="153" t="s">
        <v>266</v>
      </c>
      <c r="B511" s="153" t="s">
        <v>513</v>
      </c>
    </row>
    <row r="512" spans="1:2" x14ac:dyDescent="0.25">
      <c r="A512" s="153" t="s">
        <v>910</v>
      </c>
      <c r="B512" s="153" t="s">
        <v>995</v>
      </c>
    </row>
    <row r="513" spans="1:2" x14ac:dyDescent="0.25">
      <c r="A513" s="153" t="s">
        <v>341</v>
      </c>
      <c r="B513" s="153" t="s">
        <v>513</v>
      </c>
    </row>
    <row r="514" spans="1:2" ht="30" x14ac:dyDescent="0.25">
      <c r="A514" s="155" t="s">
        <v>741</v>
      </c>
      <c r="B514" s="153" t="s">
        <v>906</v>
      </c>
    </row>
    <row r="515" spans="1:2" x14ac:dyDescent="0.25">
      <c r="A515" s="153" t="s">
        <v>325</v>
      </c>
      <c r="B515" s="153" t="s">
        <v>513</v>
      </c>
    </row>
    <row r="516" spans="1:2" x14ac:dyDescent="0.25">
      <c r="A516" s="153" t="s">
        <v>356</v>
      </c>
      <c r="B516" s="153" t="s">
        <v>513</v>
      </c>
    </row>
    <row r="517" spans="1:2" x14ac:dyDescent="0.25">
      <c r="A517" s="153" t="s">
        <v>826</v>
      </c>
      <c r="B517" s="153" t="s">
        <v>906</v>
      </c>
    </row>
    <row r="518" spans="1:2" x14ac:dyDescent="0.25">
      <c r="A518" s="153" t="s">
        <v>189</v>
      </c>
      <c r="B518" s="153" t="s">
        <v>513</v>
      </c>
    </row>
    <row r="519" spans="1:2" x14ac:dyDescent="0.25">
      <c r="A519" s="153" t="s">
        <v>678</v>
      </c>
      <c r="B519" s="153" t="s">
        <v>906</v>
      </c>
    </row>
    <row r="520" spans="1:2" x14ac:dyDescent="0.25">
      <c r="A520" s="153" t="s">
        <v>859</v>
      </c>
      <c r="B520" s="153" t="s">
        <v>906</v>
      </c>
    </row>
    <row r="521" spans="1:2" x14ac:dyDescent="0.25">
      <c r="A521" s="153" t="s">
        <v>124</v>
      </c>
      <c r="B521" s="153" t="s">
        <v>513</v>
      </c>
    </row>
    <row r="522" spans="1:2" x14ac:dyDescent="0.25">
      <c r="A522" s="153" t="s">
        <v>731</v>
      </c>
      <c r="B522" s="153" t="s">
        <v>906</v>
      </c>
    </row>
    <row r="523" spans="1:2" x14ac:dyDescent="0.25">
      <c r="A523" s="153" t="s">
        <v>69</v>
      </c>
      <c r="B523" s="153" t="s">
        <v>513</v>
      </c>
    </row>
    <row r="524" spans="1:2" x14ac:dyDescent="0.25">
      <c r="A524" s="153" t="s">
        <v>407</v>
      </c>
      <c r="B524" s="153" t="s">
        <v>513</v>
      </c>
    </row>
    <row r="525" spans="1:2" x14ac:dyDescent="0.25">
      <c r="A525" s="153" t="s">
        <v>725</v>
      </c>
      <c r="B525" s="153" t="s">
        <v>906</v>
      </c>
    </row>
    <row r="526" spans="1:2" x14ac:dyDescent="0.25">
      <c r="A526" s="153" t="s">
        <v>837</v>
      </c>
      <c r="B526" s="153" t="s">
        <v>906</v>
      </c>
    </row>
    <row r="527" spans="1:2" x14ac:dyDescent="0.25">
      <c r="A527" s="153" t="s">
        <v>832</v>
      </c>
      <c r="B527" s="153" t="s">
        <v>906</v>
      </c>
    </row>
    <row r="528" spans="1:2" x14ac:dyDescent="0.25">
      <c r="A528" s="153" t="s">
        <v>205</v>
      </c>
      <c r="B528" s="153" t="s">
        <v>513</v>
      </c>
    </row>
    <row r="529" spans="1:2" x14ac:dyDescent="0.25">
      <c r="A529" s="153" t="s">
        <v>62</v>
      </c>
      <c r="B529" s="153" t="s">
        <v>513</v>
      </c>
    </row>
    <row r="530" spans="1:2" x14ac:dyDescent="0.25">
      <c r="A530" s="153" t="s">
        <v>661</v>
      </c>
      <c r="B530" s="153" t="s">
        <v>906</v>
      </c>
    </row>
    <row r="531" spans="1:2" x14ac:dyDescent="0.25">
      <c r="A531" s="153" t="s">
        <v>428</v>
      </c>
      <c r="B531" s="153" t="s">
        <v>513</v>
      </c>
    </row>
    <row r="532" spans="1:2" x14ac:dyDescent="0.25">
      <c r="A532" s="153" t="s">
        <v>345</v>
      </c>
      <c r="B532" s="153" t="s">
        <v>513</v>
      </c>
    </row>
    <row r="533" spans="1:2" x14ac:dyDescent="0.25">
      <c r="A533" s="153" t="s">
        <v>919</v>
      </c>
      <c r="B533" s="153" t="s">
        <v>995</v>
      </c>
    </row>
    <row r="534" spans="1:2" x14ac:dyDescent="0.25">
      <c r="A534" s="153" t="s">
        <v>329</v>
      </c>
      <c r="B534" s="153" t="s">
        <v>513</v>
      </c>
    </row>
    <row r="535" spans="1:2" x14ac:dyDescent="0.25">
      <c r="A535" s="153" t="s">
        <v>366</v>
      </c>
      <c r="B535" s="153" t="s">
        <v>513</v>
      </c>
    </row>
    <row r="536" spans="1:2" x14ac:dyDescent="0.25">
      <c r="A536" s="153" t="s">
        <v>502</v>
      </c>
      <c r="B536" s="153" t="s">
        <v>513</v>
      </c>
    </row>
    <row r="537" spans="1:2" x14ac:dyDescent="0.25">
      <c r="A537" s="153" t="s">
        <v>965</v>
      </c>
      <c r="B537" s="153" t="s">
        <v>995</v>
      </c>
    </row>
    <row r="538" spans="1:2" x14ac:dyDescent="0.25">
      <c r="A538" s="153" t="s">
        <v>214</v>
      </c>
      <c r="B538" s="153" t="s">
        <v>513</v>
      </c>
    </row>
    <row r="539" spans="1:2" x14ac:dyDescent="0.25">
      <c r="A539" s="153" t="s">
        <v>507</v>
      </c>
      <c r="B539" s="153" t="s">
        <v>513</v>
      </c>
    </row>
    <row r="540" spans="1:2" x14ac:dyDescent="0.25">
      <c r="A540" s="153" t="s">
        <v>649</v>
      </c>
      <c r="B540" s="153" t="s">
        <v>906</v>
      </c>
    </row>
    <row r="541" spans="1:2" x14ac:dyDescent="0.25">
      <c r="A541" s="153" t="s">
        <v>232</v>
      </c>
      <c r="B541" s="153" t="s">
        <v>513</v>
      </c>
    </row>
    <row r="542" spans="1:2" x14ac:dyDescent="0.25">
      <c r="A542" s="153" t="s">
        <v>128</v>
      </c>
      <c r="B542" s="153" t="s">
        <v>513</v>
      </c>
    </row>
    <row r="543" spans="1:2" x14ac:dyDescent="0.25">
      <c r="A543" s="153" t="s">
        <v>545</v>
      </c>
      <c r="B543" s="153" t="s">
        <v>906</v>
      </c>
    </row>
    <row r="544" spans="1:2" x14ac:dyDescent="0.25">
      <c r="A544" s="153" t="s">
        <v>563</v>
      </c>
      <c r="B544" s="153" t="s">
        <v>906</v>
      </c>
    </row>
    <row r="545" spans="1:2" x14ac:dyDescent="0.25">
      <c r="A545" s="153" t="s">
        <v>132</v>
      </c>
      <c r="B545" s="153" t="s">
        <v>513</v>
      </c>
    </row>
    <row r="546" spans="1:2" x14ac:dyDescent="0.25">
      <c r="A546" s="153" t="s">
        <v>172</v>
      </c>
      <c r="B546" s="153" t="s">
        <v>513</v>
      </c>
    </row>
    <row r="547" spans="1:2" x14ac:dyDescent="0.25">
      <c r="A547" s="153" t="s">
        <v>174</v>
      </c>
      <c r="B547" s="153" t="s">
        <v>513</v>
      </c>
    </row>
    <row r="548" spans="1:2" x14ac:dyDescent="0.25">
      <c r="A548" s="153" t="s">
        <v>170</v>
      </c>
      <c r="B548" s="153" t="s">
        <v>513</v>
      </c>
    </row>
    <row r="549" spans="1:2" ht="30" x14ac:dyDescent="0.25">
      <c r="A549" s="155" t="s">
        <v>548</v>
      </c>
      <c r="B549" s="153" t="s">
        <v>906</v>
      </c>
    </row>
    <row r="550" spans="1:2" x14ac:dyDescent="0.25">
      <c r="A550" s="153" t="s">
        <v>680</v>
      </c>
      <c r="B550" s="153" t="s">
        <v>906</v>
      </c>
    </row>
    <row r="551" spans="1:2" x14ac:dyDescent="0.25">
      <c r="A551" s="153" t="s">
        <v>103</v>
      </c>
      <c r="B551" s="153" t="s">
        <v>513</v>
      </c>
    </row>
    <row r="552" spans="1:2" x14ac:dyDescent="0.25">
      <c r="A552" s="153" t="s">
        <v>712</v>
      </c>
      <c r="B552" s="153" t="s">
        <v>906</v>
      </c>
    </row>
    <row r="553" spans="1:2" x14ac:dyDescent="0.25">
      <c r="A553" s="153" t="s">
        <v>675</v>
      </c>
      <c r="B553" s="153" t="s">
        <v>906</v>
      </c>
    </row>
    <row r="554" spans="1:2" x14ac:dyDescent="0.25">
      <c r="A554" s="153" t="s">
        <v>676</v>
      </c>
      <c r="B554" s="153" t="s">
        <v>906</v>
      </c>
    </row>
    <row r="555" spans="1:2" x14ac:dyDescent="0.25">
      <c r="A555" s="153" t="s">
        <v>303</v>
      </c>
      <c r="B555" s="153" t="s">
        <v>513</v>
      </c>
    </row>
    <row r="556" spans="1:2" x14ac:dyDescent="0.25">
      <c r="A556" s="153" t="s">
        <v>311</v>
      </c>
      <c r="B556" s="153" t="s">
        <v>513</v>
      </c>
    </row>
    <row r="557" spans="1:2" x14ac:dyDescent="0.25">
      <c r="A557" s="153" t="s">
        <v>231</v>
      </c>
      <c r="B557" s="153" t="s">
        <v>513</v>
      </c>
    </row>
    <row r="558" spans="1:2" x14ac:dyDescent="0.25">
      <c r="A558" s="153" t="s">
        <v>438</v>
      </c>
      <c r="B558" s="153" t="s">
        <v>513</v>
      </c>
    </row>
    <row r="559" spans="1:2" x14ac:dyDescent="0.25">
      <c r="A559" s="153" t="s">
        <v>81</v>
      </c>
      <c r="B559" s="153" t="s">
        <v>513</v>
      </c>
    </row>
    <row r="560" spans="1:2" x14ac:dyDescent="0.25">
      <c r="A560" s="153" t="s">
        <v>836</v>
      </c>
      <c r="B560" s="153" t="s">
        <v>906</v>
      </c>
    </row>
    <row r="561" spans="1:2" x14ac:dyDescent="0.25">
      <c r="A561" s="153" t="s">
        <v>519</v>
      </c>
      <c r="B561" s="153" t="s">
        <v>906</v>
      </c>
    </row>
    <row r="562" spans="1:2" x14ac:dyDescent="0.25">
      <c r="A562" s="153" t="s">
        <v>981</v>
      </c>
      <c r="B562" s="153" t="s">
        <v>995</v>
      </c>
    </row>
    <row r="563" spans="1:2" x14ac:dyDescent="0.25">
      <c r="A563" s="153" t="s">
        <v>895</v>
      </c>
      <c r="B563" s="153" t="s">
        <v>906</v>
      </c>
    </row>
    <row r="564" spans="1:2" x14ac:dyDescent="0.25">
      <c r="A564" s="153" t="s">
        <v>497</v>
      </c>
      <c r="B564" s="153" t="s">
        <v>513</v>
      </c>
    </row>
    <row r="565" spans="1:2" x14ac:dyDescent="0.25">
      <c r="A565" s="153" t="s">
        <v>349</v>
      </c>
      <c r="B565" s="153" t="s">
        <v>513</v>
      </c>
    </row>
    <row r="566" spans="1:2" x14ac:dyDescent="0.25">
      <c r="A566" s="153" t="s">
        <v>828</v>
      </c>
      <c r="B566" s="153" t="s">
        <v>906</v>
      </c>
    </row>
    <row r="567" spans="1:2" x14ac:dyDescent="0.25">
      <c r="A567" s="153" t="s">
        <v>281</v>
      </c>
      <c r="B567" s="153" t="s">
        <v>513</v>
      </c>
    </row>
    <row r="568" spans="1:2" x14ac:dyDescent="0.25">
      <c r="A568" s="153" t="s">
        <v>200</v>
      </c>
      <c r="B568" s="153" t="s">
        <v>513</v>
      </c>
    </row>
    <row r="569" spans="1:2" x14ac:dyDescent="0.25">
      <c r="A569" s="153" t="s">
        <v>113</v>
      </c>
      <c r="B569" s="153" t="s">
        <v>513</v>
      </c>
    </row>
    <row r="570" spans="1:2" x14ac:dyDescent="0.25">
      <c r="A570" s="153" t="s">
        <v>632</v>
      </c>
      <c r="B570" s="153" t="s">
        <v>906</v>
      </c>
    </row>
    <row r="571" spans="1:2" x14ac:dyDescent="0.25">
      <c r="A571" s="153" t="s">
        <v>294</v>
      </c>
      <c r="B571" s="153" t="s">
        <v>513</v>
      </c>
    </row>
    <row r="572" spans="1:2" x14ac:dyDescent="0.25">
      <c r="A572" s="153" t="s">
        <v>634</v>
      </c>
      <c r="B572" s="153" t="s">
        <v>906</v>
      </c>
    </row>
    <row r="573" spans="1:2" x14ac:dyDescent="0.25">
      <c r="A573" s="153" t="s">
        <v>705</v>
      </c>
      <c r="B573" s="153" t="s">
        <v>906</v>
      </c>
    </row>
    <row r="574" spans="1:2" ht="30" x14ac:dyDescent="0.25">
      <c r="A574" s="155" t="s">
        <v>841</v>
      </c>
      <c r="B574" s="153" t="s">
        <v>906</v>
      </c>
    </row>
    <row r="575" spans="1:2" x14ac:dyDescent="0.25">
      <c r="A575" s="153" t="s">
        <v>480</v>
      </c>
      <c r="B575" s="153" t="s">
        <v>513</v>
      </c>
    </row>
    <row r="576" spans="1:2" x14ac:dyDescent="0.25">
      <c r="A576" s="153" t="s">
        <v>53</v>
      </c>
      <c r="B576" s="153" t="s">
        <v>513</v>
      </c>
    </row>
    <row r="577" spans="1:2" x14ac:dyDescent="0.25">
      <c r="A577" s="153" t="s">
        <v>899</v>
      </c>
      <c r="B577" s="153" t="s">
        <v>906</v>
      </c>
    </row>
    <row r="578" spans="1:2" x14ac:dyDescent="0.25">
      <c r="A578" s="153" t="s">
        <v>955</v>
      </c>
      <c r="B578" s="153" t="s">
        <v>995</v>
      </c>
    </row>
    <row r="579" spans="1:2" x14ac:dyDescent="0.25">
      <c r="A579" s="153" t="s">
        <v>920</v>
      </c>
      <c r="B579" s="153" t="s">
        <v>995</v>
      </c>
    </row>
    <row r="580" spans="1:2" x14ac:dyDescent="0.25">
      <c r="A580" s="153" t="s">
        <v>979</v>
      </c>
      <c r="B580" s="153" t="s">
        <v>995</v>
      </c>
    </row>
    <row r="581" spans="1:2" x14ac:dyDescent="0.25">
      <c r="A581" s="153" t="s">
        <v>692</v>
      </c>
      <c r="B581" s="153" t="s">
        <v>906</v>
      </c>
    </row>
    <row r="582" spans="1:2" x14ac:dyDescent="0.25">
      <c r="A582" s="153" t="s">
        <v>487</v>
      </c>
      <c r="B582" s="153" t="s">
        <v>513</v>
      </c>
    </row>
    <row r="583" spans="1:2" x14ac:dyDescent="0.25">
      <c r="A583" s="153" t="s">
        <v>138</v>
      </c>
      <c r="B583" s="153" t="s">
        <v>513</v>
      </c>
    </row>
    <row r="584" spans="1:2" x14ac:dyDescent="0.25">
      <c r="A584" s="153" t="s">
        <v>481</v>
      </c>
      <c r="B584" s="153" t="s">
        <v>513</v>
      </c>
    </row>
    <row r="585" spans="1:2" x14ac:dyDescent="0.25">
      <c r="A585" s="153" t="s">
        <v>597</v>
      </c>
      <c r="B585" s="153" t="s">
        <v>906</v>
      </c>
    </row>
    <row r="586" spans="1:2" x14ac:dyDescent="0.25">
      <c r="A586" s="153" t="s">
        <v>888</v>
      </c>
      <c r="B586" s="153" t="s">
        <v>906</v>
      </c>
    </row>
    <row r="587" spans="1:2" x14ac:dyDescent="0.25">
      <c r="A587" s="153" t="s">
        <v>362</v>
      </c>
      <c r="B587" s="153" t="s">
        <v>513</v>
      </c>
    </row>
    <row r="588" spans="1:2" x14ac:dyDescent="0.25">
      <c r="A588" s="153" t="s">
        <v>313</v>
      </c>
      <c r="B588" s="153" t="s">
        <v>513</v>
      </c>
    </row>
    <row r="589" spans="1:2" x14ac:dyDescent="0.25">
      <c r="A589" s="153" t="s">
        <v>328</v>
      </c>
      <c r="B589" s="153" t="s">
        <v>513</v>
      </c>
    </row>
    <row r="590" spans="1:2" x14ac:dyDescent="0.25">
      <c r="A590" s="153" t="s">
        <v>611</v>
      </c>
      <c r="B590" s="153" t="s">
        <v>906</v>
      </c>
    </row>
    <row r="591" spans="1:2" x14ac:dyDescent="0.25">
      <c r="A591" s="153" t="s">
        <v>755</v>
      </c>
      <c r="B591" s="153" t="s">
        <v>906</v>
      </c>
    </row>
    <row r="592" spans="1:2" x14ac:dyDescent="0.25">
      <c r="A592" s="153" t="s">
        <v>142</v>
      </c>
      <c r="B592" s="153" t="s">
        <v>513</v>
      </c>
    </row>
    <row r="593" spans="1:2" x14ac:dyDescent="0.25">
      <c r="A593" s="153" t="s">
        <v>860</v>
      </c>
      <c r="B593" s="153" t="s">
        <v>906</v>
      </c>
    </row>
    <row r="594" spans="1:2" x14ac:dyDescent="0.25">
      <c r="A594" s="153" t="s">
        <v>504</v>
      </c>
      <c r="B594" s="153" t="s">
        <v>513</v>
      </c>
    </row>
    <row r="595" spans="1:2" x14ac:dyDescent="0.25">
      <c r="A595" s="153" t="s">
        <v>333</v>
      </c>
      <c r="B595" s="153" t="s">
        <v>513</v>
      </c>
    </row>
    <row r="596" spans="1:2" x14ac:dyDescent="0.25">
      <c r="A596" s="153" t="s">
        <v>218</v>
      </c>
      <c r="B596" s="153" t="s">
        <v>513</v>
      </c>
    </row>
    <row r="597" spans="1:2" x14ac:dyDescent="0.25">
      <c r="A597" s="153" t="s">
        <v>984</v>
      </c>
      <c r="B597" s="153" t="s">
        <v>995</v>
      </c>
    </row>
    <row r="598" spans="1:2" x14ac:dyDescent="0.25">
      <c r="A598" s="153" t="s">
        <v>240</v>
      </c>
      <c r="B598" s="153" t="s">
        <v>513</v>
      </c>
    </row>
    <row r="599" spans="1:2" x14ac:dyDescent="0.25">
      <c r="A599" s="153" t="s">
        <v>169</v>
      </c>
      <c r="B599" s="153" t="s">
        <v>513</v>
      </c>
    </row>
    <row r="600" spans="1:2" x14ac:dyDescent="0.25">
      <c r="A600" s="153" t="s">
        <v>391</v>
      </c>
      <c r="B600" s="153" t="s">
        <v>513</v>
      </c>
    </row>
    <row r="601" spans="1:2" x14ac:dyDescent="0.25">
      <c r="A601" s="153" t="s">
        <v>612</v>
      </c>
      <c r="B601" s="153" t="s">
        <v>906</v>
      </c>
    </row>
    <row r="602" spans="1:2" x14ac:dyDescent="0.25">
      <c r="A602" s="153" t="s">
        <v>780</v>
      </c>
      <c r="B602" s="153" t="s">
        <v>906</v>
      </c>
    </row>
    <row r="603" spans="1:2" x14ac:dyDescent="0.25">
      <c r="A603" s="153" t="s">
        <v>599</v>
      </c>
      <c r="B603" s="153" t="s">
        <v>906</v>
      </c>
    </row>
    <row r="604" spans="1:2" x14ac:dyDescent="0.25">
      <c r="A604" s="153" t="s">
        <v>226</v>
      </c>
      <c r="B604" s="153" t="s">
        <v>513</v>
      </c>
    </row>
    <row r="605" spans="1:2" x14ac:dyDescent="0.25">
      <c r="A605" s="153" t="s">
        <v>1069</v>
      </c>
      <c r="B605" s="153" t="s">
        <v>1074</v>
      </c>
    </row>
    <row r="606" spans="1:2" x14ac:dyDescent="0.25">
      <c r="A606" s="153" t="s">
        <v>1001</v>
      </c>
      <c r="B606" s="153" t="s">
        <v>1074</v>
      </c>
    </row>
    <row r="607" spans="1:2" x14ac:dyDescent="0.25">
      <c r="A607" s="153" t="s">
        <v>182</v>
      </c>
      <c r="B607" s="153" t="s">
        <v>513</v>
      </c>
    </row>
    <row r="608" spans="1:2" ht="30" x14ac:dyDescent="0.25">
      <c r="A608" s="155" t="s">
        <v>1007</v>
      </c>
      <c r="B608" s="153" t="s">
        <v>1074</v>
      </c>
    </row>
    <row r="609" spans="1:2" x14ac:dyDescent="0.25">
      <c r="A609" s="153" t="s">
        <v>694</v>
      </c>
      <c r="B609" s="153" t="s">
        <v>906</v>
      </c>
    </row>
    <row r="610" spans="1:2" ht="30" x14ac:dyDescent="0.25">
      <c r="A610" s="155" t="s">
        <v>695</v>
      </c>
      <c r="B610" s="153" t="s">
        <v>906</v>
      </c>
    </row>
    <row r="611" spans="1:2" x14ac:dyDescent="0.25">
      <c r="A611" s="153" t="s">
        <v>177</v>
      </c>
      <c r="B611" s="153" t="s">
        <v>513</v>
      </c>
    </row>
    <row r="612" spans="1:2" x14ac:dyDescent="0.25">
      <c r="A612" s="153" t="s">
        <v>321</v>
      </c>
      <c r="B612" s="153" t="s">
        <v>513</v>
      </c>
    </row>
    <row r="613" spans="1:2" x14ac:dyDescent="0.25">
      <c r="A613" s="153" t="s">
        <v>269</v>
      </c>
      <c r="B613" s="153" t="s">
        <v>513</v>
      </c>
    </row>
    <row r="614" spans="1:2" x14ac:dyDescent="0.25">
      <c r="A614" s="153" t="s">
        <v>253</v>
      </c>
      <c r="B614" s="153" t="s">
        <v>513</v>
      </c>
    </row>
    <row r="615" spans="1:2" x14ac:dyDescent="0.25">
      <c r="A615" s="153" t="s">
        <v>279</v>
      </c>
      <c r="B615" s="153" t="s">
        <v>513</v>
      </c>
    </row>
    <row r="616" spans="1:2" x14ac:dyDescent="0.25">
      <c r="A616" s="153" t="s">
        <v>256</v>
      </c>
      <c r="B616" s="153" t="s">
        <v>513</v>
      </c>
    </row>
    <row r="617" spans="1:2" x14ac:dyDescent="0.25">
      <c r="A617" s="153" t="s">
        <v>267</v>
      </c>
      <c r="B617" s="153" t="s">
        <v>513</v>
      </c>
    </row>
    <row r="618" spans="1:2" ht="30" x14ac:dyDescent="0.25">
      <c r="A618" s="155" t="s">
        <v>1028</v>
      </c>
      <c r="B618" s="153" t="s">
        <v>1074</v>
      </c>
    </row>
    <row r="619" spans="1:2" x14ac:dyDescent="0.25">
      <c r="A619" s="153" t="s">
        <v>273</v>
      </c>
      <c r="B619" s="153" t="s">
        <v>513</v>
      </c>
    </row>
    <row r="620" spans="1:2" x14ac:dyDescent="0.25">
      <c r="A620" s="153" t="s">
        <v>268</v>
      </c>
      <c r="B620" s="153" t="s">
        <v>513</v>
      </c>
    </row>
    <row r="621" spans="1:2" x14ac:dyDescent="0.25">
      <c r="A621" s="153" t="s">
        <v>901</v>
      </c>
      <c r="B621" s="153" t="s">
        <v>906</v>
      </c>
    </row>
    <row r="622" spans="1:2" x14ac:dyDescent="0.25">
      <c r="A622" s="153" t="s">
        <v>310</v>
      </c>
      <c r="B622" s="153" t="s">
        <v>513</v>
      </c>
    </row>
    <row r="623" spans="1:2" x14ac:dyDescent="0.25">
      <c r="A623" s="153" t="s">
        <v>228</v>
      </c>
      <c r="B623" s="153" t="s">
        <v>513</v>
      </c>
    </row>
    <row r="624" spans="1:2" x14ac:dyDescent="0.25">
      <c r="A624" s="153" t="s">
        <v>756</v>
      </c>
      <c r="B624" s="153" t="s">
        <v>906</v>
      </c>
    </row>
    <row r="625" spans="1:2" x14ac:dyDescent="0.25">
      <c r="A625" s="153" t="s">
        <v>666</v>
      </c>
      <c r="B625" s="153" t="s">
        <v>906</v>
      </c>
    </row>
    <row r="626" spans="1:2" x14ac:dyDescent="0.25">
      <c r="A626" s="153" t="s">
        <v>265</v>
      </c>
      <c r="B626" s="153" t="s">
        <v>513</v>
      </c>
    </row>
    <row r="627" spans="1:2" x14ac:dyDescent="0.25">
      <c r="A627" s="153" t="s">
        <v>999</v>
      </c>
      <c r="B627" s="153" t="s">
        <v>1074</v>
      </c>
    </row>
    <row r="628" spans="1:2" x14ac:dyDescent="0.25">
      <c r="A628" s="153" t="s">
        <v>900</v>
      </c>
      <c r="B628" s="153" t="s">
        <v>906</v>
      </c>
    </row>
    <row r="629" spans="1:2" x14ac:dyDescent="0.25">
      <c r="A629" s="153" t="s">
        <v>789</v>
      </c>
      <c r="B629" s="153" t="s">
        <v>906</v>
      </c>
    </row>
    <row r="630" spans="1:2" x14ac:dyDescent="0.25">
      <c r="A630" s="153" t="s">
        <v>966</v>
      </c>
      <c r="B630" s="153" t="s">
        <v>995</v>
      </c>
    </row>
    <row r="631" spans="1:2" x14ac:dyDescent="0.25">
      <c r="A631" s="153" t="s">
        <v>184</v>
      </c>
      <c r="B631" s="153" t="s">
        <v>513</v>
      </c>
    </row>
    <row r="632" spans="1:2" x14ac:dyDescent="0.25">
      <c r="A632" s="153" t="s">
        <v>718</v>
      </c>
      <c r="B632" s="153" t="s">
        <v>906</v>
      </c>
    </row>
    <row r="633" spans="1:2" x14ac:dyDescent="0.25">
      <c r="A633" s="153" t="s">
        <v>823</v>
      </c>
      <c r="B633" s="153" t="s">
        <v>906</v>
      </c>
    </row>
    <row r="634" spans="1:2" x14ac:dyDescent="0.25">
      <c r="A634" s="153" t="s">
        <v>404</v>
      </c>
      <c r="B634" s="153" t="s">
        <v>513</v>
      </c>
    </row>
    <row r="635" spans="1:2" x14ac:dyDescent="0.25">
      <c r="A635" s="153" t="s">
        <v>575</v>
      </c>
      <c r="B635" s="153" t="s">
        <v>906</v>
      </c>
    </row>
    <row r="636" spans="1:2" x14ac:dyDescent="0.25">
      <c r="A636" s="153" t="s">
        <v>584</v>
      </c>
      <c r="B636" s="153" t="s">
        <v>906</v>
      </c>
    </row>
    <row r="637" spans="1:2" x14ac:dyDescent="0.25">
      <c r="A637" s="153" t="s">
        <v>591</v>
      </c>
      <c r="B637" s="153" t="s">
        <v>906</v>
      </c>
    </row>
    <row r="638" spans="1:2" x14ac:dyDescent="0.25">
      <c r="A638" s="153" t="s">
        <v>442</v>
      </c>
      <c r="B638" s="153" t="s">
        <v>513</v>
      </c>
    </row>
    <row r="639" spans="1:2" x14ac:dyDescent="0.25">
      <c r="A639" s="153" t="s">
        <v>435</v>
      </c>
      <c r="B639" s="153" t="s">
        <v>513</v>
      </c>
    </row>
    <row r="640" spans="1:2" x14ac:dyDescent="0.25">
      <c r="A640" s="153" t="s">
        <v>903</v>
      </c>
      <c r="B640" s="153" t="s">
        <v>906</v>
      </c>
    </row>
    <row r="641" spans="1:2" x14ac:dyDescent="0.25">
      <c r="A641" s="153" t="s">
        <v>783</v>
      </c>
      <c r="B641" s="153" t="s">
        <v>906</v>
      </c>
    </row>
    <row r="642" spans="1:2" x14ac:dyDescent="0.25">
      <c r="A642" s="153" t="s">
        <v>983</v>
      </c>
      <c r="B642" s="153" t="s">
        <v>995</v>
      </c>
    </row>
    <row r="643" spans="1:2" x14ac:dyDescent="0.25">
      <c r="A643" s="153" t="s">
        <v>963</v>
      </c>
      <c r="B643" s="153" t="s">
        <v>995</v>
      </c>
    </row>
    <row r="644" spans="1:2" x14ac:dyDescent="0.25">
      <c r="A644" s="153" t="s">
        <v>770</v>
      </c>
      <c r="B644" s="153" t="s">
        <v>906</v>
      </c>
    </row>
    <row r="645" spans="1:2" x14ac:dyDescent="0.25">
      <c r="A645" s="153" t="s">
        <v>540</v>
      </c>
      <c r="B645" s="153" t="s">
        <v>906</v>
      </c>
    </row>
    <row r="646" spans="1:2" x14ac:dyDescent="0.25">
      <c r="A646" s="153" t="s">
        <v>970</v>
      </c>
      <c r="B646" s="153" t="s">
        <v>995</v>
      </c>
    </row>
    <row r="647" spans="1:2" x14ac:dyDescent="0.25">
      <c r="A647" s="153" t="s">
        <v>380</v>
      </c>
      <c r="B647" s="153" t="s">
        <v>513</v>
      </c>
    </row>
    <row r="648" spans="1:2" x14ac:dyDescent="0.25">
      <c r="A648" s="153" t="s">
        <v>905</v>
      </c>
      <c r="B648" s="153" t="s">
        <v>906</v>
      </c>
    </row>
    <row r="649" spans="1:2" x14ac:dyDescent="0.25">
      <c r="A649" s="153" t="s">
        <v>419</v>
      </c>
      <c r="B649" s="153" t="s">
        <v>513</v>
      </c>
    </row>
    <row r="650" spans="1:2" x14ac:dyDescent="0.25">
      <c r="A650" s="153" t="s">
        <v>397</v>
      </c>
      <c r="B650" s="153" t="s">
        <v>513</v>
      </c>
    </row>
    <row r="651" spans="1:2" x14ac:dyDescent="0.25">
      <c r="A651" s="153" t="s">
        <v>533</v>
      </c>
      <c r="B651" s="153" t="s">
        <v>906</v>
      </c>
    </row>
    <row r="652" spans="1:2" x14ac:dyDescent="0.25">
      <c r="A652" s="153" t="s">
        <v>942</v>
      </c>
      <c r="B652" s="153" t="s">
        <v>995</v>
      </c>
    </row>
    <row r="653" spans="1:2" x14ac:dyDescent="0.25">
      <c r="A653" s="153" t="s">
        <v>602</v>
      </c>
      <c r="B653" s="153" t="s">
        <v>906</v>
      </c>
    </row>
    <row r="654" spans="1:2" x14ac:dyDescent="0.25">
      <c r="A654" s="153" t="s">
        <v>797</v>
      </c>
      <c r="B654" s="153" t="s">
        <v>906</v>
      </c>
    </row>
    <row r="655" spans="1:2" x14ac:dyDescent="0.25">
      <c r="A655" s="153" t="s">
        <v>459</v>
      </c>
      <c r="B655" s="153" t="s">
        <v>513</v>
      </c>
    </row>
    <row r="656" spans="1:2" x14ac:dyDescent="0.25">
      <c r="A656" s="153" t="s">
        <v>441</v>
      </c>
      <c r="B656" s="153" t="s">
        <v>513</v>
      </c>
    </row>
    <row r="657" spans="1:2" x14ac:dyDescent="0.25">
      <c r="A657" s="153" t="s">
        <v>295</v>
      </c>
      <c r="B657" s="153" t="s">
        <v>513</v>
      </c>
    </row>
    <row r="658" spans="1:2" x14ac:dyDescent="0.25">
      <c r="A658" s="153" t="s">
        <v>379</v>
      </c>
      <c r="B658" s="153" t="s">
        <v>513</v>
      </c>
    </row>
    <row r="659" spans="1:2" x14ac:dyDescent="0.25">
      <c r="A659" s="153" t="s">
        <v>316</v>
      </c>
      <c r="B659" s="153" t="s">
        <v>513</v>
      </c>
    </row>
    <row r="660" spans="1:2" x14ac:dyDescent="0.25">
      <c r="A660" s="153" t="s">
        <v>250</v>
      </c>
      <c r="B660" s="153" t="s">
        <v>513</v>
      </c>
    </row>
    <row r="661" spans="1:2" x14ac:dyDescent="0.25">
      <c r="A661" s="153" t="s">
        <v>342</v>
      </c>
      <c r="B661" s="153" t="s">
        <v>513</v>
      </c>
    </row>
    <row r="662" spans="1:2" x14ac:dyDescent="0.25">
      <c r="A662" s="153" t="s">
        <v>1021</v>
      </c>
      <c r="B662" s="153" t="s">
        <v>1074</v>
      </c>
    </row>
    <row r="663" spans="1:2" x14ac:dyDescent="0.25">
      <c r="A663" s="153" t="s">
        <v>726</v>
      </c>
      <c r="B663" s="153" t="s">
        <v>906</v>
      </c>
    </row>
    <row r="664" spans="1:2" x14ac:dyDescent="0.25">
      <c r="A664" s="153" t="s">
        <v>45</v>
      </c>
      <c r="B664" s="153" t="s">
        <v>513</v>
      </c>
    </row>
    <row r="665" spans="1:2" x14ac:dyDescent="0.25">
      <c r="A665" s="153" t="s">
        <v>492</v>
      </c>
      <c r="B665" s="153" t="s">
        <v>513</v>
      </c>
    </row>
    <row r="666" spans="1:2" x14ac:dyDescent="0.25">
      <c r="A666" s="153" t="s">
        <v>710</v>
      </c>
      <c r="B666" s="153" t="s">
        <v>906</v>
      </c>
    </row>
    <row r="667" spans="1:2" ht="30" x14ac:dyDescent="0.25">
      <c r="A667" s="155" t="s">
        <v>883</v>
      </c>
      <c r="B667" s="153" t="s">
        <v>906</v>
      </c>
    </row>
    <row r="668" spans="1:2" x14ac:dyDescent="0.25">
      <c r="A668" s="153" t="s">
        <v>243</v>
      </c>
      <c r="B668" s="153" t="s">
        <v>513</v>
      </c>
    </row>
    <row r="669" spans="1:2" x14ac:dyDescent="0.25">
      <c r="A669" s="153" t="s">
        <v>663</v>
      </c>
      <c r="B669" s="153" t="s">
        <v>906</v>
      </c>
    </row>
    <row r="670" spans="1:2" x14ac:dyDescent="0.25">
      <c r="A670" s="153" t="s">
        <v>1053</v>
      </c>
      <c r="B670" s="153" t="s">
        <v>1074</v>
      </c>
    </row>
    <row r="671" spans="1:2" x14ac:dyDescent="0.25">
      <c r="A671" s="153" t="s">
        <v>600</v>
      </c>
      <c r="B671" s="153" t="s">
        <v>906</v>
      </c>
    </row>
    <row r="672" spans="1:2" ht="30" x14ac:dyDescent="0.25">
      <c r="A672" s="155" t="s">
        <v>1067</v>
      </c>
      <c r="B672" s="153" t="s">
        <v>1074</v>
      </c>
    </row>
    <row r="673" spans="1:2" x14ac:dyDescent="0.25">
      <c r="A673" s="153" t="s">
        <v>202</v>
      </c>
      <c r="B673" s="153" t="s">
        <v>513</v>
      </c>
    </row>
    <row r="674" spans="1:2" x14ac:dyDescent="0.25">
      <c r="A674" s="153" t="s">
        <v>352</v>
      </c>
      <c r="B674" s="153" t="s">
        <v>513</v>
      </c>
    </row>
    <row r="675" spans="1:2" x14ac:dyDescent="0.25">
      <c r="A675" s="153" t="s">
        <v>857</v>
      </c>
      <c r="B675" s="153" t="s">
        <v>906</v>
      </c>
    </row>
    <row r="676" spans="1:2" x14ac:dyDescent="0.25">
      <c r="A676" s="153" t="s">
        <v>790</v>
      </c>
      <c r="B676" s="153" t="s">
        <v>906</v>
      </c>
    </row>
    <row r="677" spans="1:2" x14ac:dyDescent="0.25">
      <c r="A677" s="153" t="s">
        <v>430</v>
      </c>
      <c r="B677" s="153" t="s">
        <v>513</v>
      </c>
    </row>
    <row r="678" spans="1:2" x14ac:dyDescent="0.25">
      <c r="A678" s="153" t="s">
        <v>914</v>
      </c>
      <c r="B678" s="153" t="s">
        <v>995</v>
      </c>
    </row>
    <row r="679" spans="1:2" x14ac:dyDescent="0.25">
      <c r="A679" s="153" t="s">
        <v>130</v>
      </c>
      <c r="B679" s="153" t="s">
        <v>513</v>
      </c>
    </row>
    <row r="680" spans="1:2" x14ac:dyDescent="0.25">
      <c r="A680" s="153" t="s">
        <v>347</v>
      </c>
      <c r="B680" s="153" t="s">
        <v>513</v>
      </c>
    </row>
    <row r="681" spans="1:2" x14ac:dyDescent="0.25">
      <c r="A681" s="153" t="s">
        <v>654</v>
      </c>
      <c r="B681" s="153" t="s">
        <v>906</v>
      </c>
    </row>
    <row r="682" spans="1:2" x14ac:dyDescent="0.25">
      <c r="A682" s="153" t="s">
        <v>991</v>
      </c>
      <c r="B682" s="153" t="s">
        <v>995</v>
      </c>
    </row>
    <row r="683" spans="1:2" x14ac:dyDescent="0.25">
      <c r="A683" s="153" t="s">
        <v>1020</v>
      </c>
      <c r="B683" s="153" t="s">
        <v>1074</v>
      </c>
    </row>
    <row r="684" spans="1:2" x14ac:dyDescent="0.25">
      <c r="A684" s="153" t="s">
        <v>607</v>
      </c>
      <c r="B684" s="153" t="s">
        <v>906</v>
      </c>
    </row>
    <row r="685" spans="1:2" x14ac:dyDescent="0.25">
      <c r="A685" s="153" t="s">
        <v>1005</v>
      </c>
      <c r="B685" s="153" t="s">
        <v>1074</v>
      </c>
    </row>
    <row r="686" spans="1:2" x14ac:dyDescent="0.25">
      <c r="A686" s="153" t="s">
        <v>902</v>
      </c>
      <c r="B686" s="153" t="s">
        <v>906</v>
      </c>
    </row>
    <row r="687" spans="1:2" x14ac:dyDescent="0.25">
      <c r="A687" s="153" t="s">
        <v>84</v>
      </c>
      <c r="B687" s="153" t="s">
        <v>513</v>
      </c>
    </row>
    <row r="688" spans="1:2" x14ac:dyDescent="0.25">
      <c r="A688" s="153" t="s">
        <v>854</v>
      </c>
      <c r="B688" s="153" t="s">
        <v>906</v>
      </c>
    </row>
    <row r="689" spans="1:2" x14ac:dyDescent="0.25">
      <c r="A689" s="153" t="s">
        <v>78</v>
      </c>
      <c r="B689" s="153" t="s">
        <v>513</v>
      </c>
    </row>
    <row r="690" spans="1:2" x14ac:dyDescent="0.25">
      <c r="A690" s="153" t="s">
        <v>916</v>
      </c>
      <c r="B690" s="153" t="s">
        <v>995</v>
      </c>
    </row>
    <row r="691" spans="1:2" x14ac:dyDescent="0.25">
      <c r="A691" s="153" t="s">
        <v>552</v>
      </c>
      <c r="B691" s="153" t="s">
        <v>906</v>
      </c>
    </row>
    <row r="692" spans="1:2" x14ac:dyDescent="0.25">
      <c r="A692" s="153" t="s">
        <v>568</v>
      </c>
      <c r="B692" s="153" t="s">
        <v>906</v>
      </c>
    </row>
    <row r="693" spans="1:2" x14ac:dyDescent="0.25">
      <c r="A693" s="153" t="s">
        <v>743</v>
      </c>
      <c r="B693" s="153" t="s">
        <v>906</v>
      </c>
    </row>
    <row r="694" spans="1:2" x14ac:dyDescent="0.25">
      <c r="A694" s="153" t="s">
        <v>367</v>
      </c>
      <c r="B694" s="153" t="s">
        <v>513</v>
      </c>
    </row>
    <row r="695" spans="1:2" x14ac:dyDescent="0.25">
      <c r="A695" s="153" t="s">
        <v>894</v>
      </c>
      <c r="B695" s="153" t="s">
        <v>906</v>
      </c>
    </row>
    <row r="696" spans="1:2" x14ac:dyDescent="0.25">
      <c r="A696" s="153" t="s">
        <v>512</v>
      </c>
      <c r="B696" s="153" t="s">
        <v>513</v>
      </c>
    </row>
    <row r="697" spans="1:2" x14ac:dyDescent="0.25">
      <c r="A697" s="153" t="s">
        <v>580</v>
      </c>
      <c r="B697" s="153" t="s">
        <v>906</v>
      </c>
    </row>
    <row r="698" spans="1:2" x14ac:dyDescent="0.25">
      <c r="A698" s="153" t="s">
        <v>402</v>
      </c>
      <c r="B698" s="153" t="s">
        <v>513</v>
      </c>
    </row>
    <row r="699" spans="1:2" x14ac:dyDescent="0.25">
      <c r="A699" s="153" t="s">
        <v>679</v>
      </c>
      <c r="B699" s="153" t="s">
        <v>906</v>
      </c>
    </row>
    <row r="700" spans="1:2" x14ac:dyDescent="0.25">
      <c r="A700" s="153" t="s">
        <v>566</v>
      </c>
      <c r="B700" s="153" t="s">
        <v>906</v>
      </c>
    </row>
    <row r="701" spans="1:2" x14ac:dyDescent="0.25">
      <c r="A701" s="153" t="s">
        <v>388</v>
      </c>
      <c r="B701" s="153" t="s">
        <v>513</v>
      </c>
    </row>
    <row r="702" spans="1:2" x14ac:dyDescent="0.25">
      <c r="A702" s="153" t="s">
        <v>206</v>
      </c>
      <c r="B702" s="153" t="s">
        <v>513</v>
      </c>
    </row>
    <row r="703" spans="1:2" x14ac:dyDescent="0.25">
      <c r="A703" s="153" t="s">
        <v>554</v>
      </c>
      <c r="B703" s="153" t="s">
        <v>906</v>
      </c>
    </row>
    <row r="704" spans="1:2" x14ac:dyDescent="0.25">
      <c r="A704" s="153" t="s">
        <v>722</v>
      </c>
      <c r="B704" s="153" t="s">
        <v>906</v>
      </c>
    </row>
    <row r="705" spans="1:2" x14ac:dyDescent="0.25">
      <c r="A705" s="153" t="s">
        <v>798</v>
      </c>
      <c r="B705" s="153" t="s">
        <v>906</v>
      </c>
    </row>
    <row r="706" spans="1:2" x14ac:dyDescent="0.25">
      <c r="A706" s="153" t="s">
        <v>110</v>
      </c>
      <c r="B706" s="153" t="s">
        <v>513</v>
      </c>
    </row>
    <row r="707" spans="1:2" x14ac:dyDescent="0.25">
      <c r="A707" s="153" t="s">
        <v>137</v>
      </c>
      <c r="B707" s="153" t="s">
        <v>513</v>
      </c>
    </row>
    <row r="708" spans="1:2" x14ac:dyDescent="0.25">
      <c r="A708" s="153" t="s">
        <v>881</v>
      </c>
      <c r="B708" s="153" t="s">
        <v>906</v>
      </c>
    </row>
    <row r="709" spans="1:2" x14ac:dyDescent="0.25">
      <c r="A709" s="153" t="s">
        <v>807</v>
      </c>
      <c r="B709" s="153" t="s">
        <v>906</v>
      </c>
    </row>
    <row r="710" spans="1:2" x14ac:dyDescent="0.25">
      <c r="A710" s="153" t="s">
        <v>259</v>
      </c>
      <c r="B710" s="153" t="s">
        <v>513</v>
      </c>
    </row>
    <row r="711" spans="1:2" x14ac:dyDescent="0.25">
      <c r="A711" s="153" t="s">
        <v>804</v>
      </c>
      <c r="B711" s="153" t="s">
        <v>906</v>
      </c>
    </row>
    <row r="712" spans="1:2" x14ac:dyDescent="0.25">
      <c r="A712" s="153" t="s">
        <v>350</v>
      </c>
      <c r="B712" s="153" t="s">
        <v>513</v>
      </c>
    </row>
    <row r="713" spans="1:2" x14ac:dyDescent="0.25">
      <c r="A713" s="153" t="s">
        <v>1052</v>
      </c>
      <c r="B713" s="153" t="s">
        <v>1074</v>
      </c>
    </row>
    <row r="714" spans="1:2" x14ac:dyDescent="0.25">
      <c r="A714" s="153" t="s">
        <v>77</v>
      </c>
      <c r="B714" s="153" t="s">
        <v>513</v>
      </c>
    </row>
    <row r="715" spans="1:2" x14ac:dyDescent="0.25">
      <c r="A715" s="153" t="s">
        <v>605</v>
      </c>
      <c r="B715" s="153" t="s">
        <v>906</v>
      </c>
    </row>
    <row r="716" spans="1:2" x14ac:dyDescent="0.25">
      <c r="A716" s="153" t="s">
        <v>74</v>
      </c>
      <c r="B716" s="153" t="s">
        <v>513</v>
      </c>
    </row>
    <row r="717" spans="1:2" x14ac:dyDescent="0.25">
      <c r="A717" s="153" t="s">
        <v>840</v>
      </c>
      <c r="B717" s="153" t="s">
        <v>906</v>
      </c>
    </row>
    <row r="718" spans="1:2" x14ac:dyDescent="0.25">
      <c r="A718" s="153" t="s">
        <v>697</v>
      </c>
      <c r="B718" s="153" t="s">
        <v>906</v>
      </c>
    </row>
    <row r="719" spans="1:2" x14ac:dyDescent="0.25">
      <c r="A719" s="153" t="s">
        <v>876</v>
      </c>
      <c r="B719" s="153" t="s">
        <v>906</v>
      </c>
    </row>
    <row r="720" spans="1:2" x14ac:dyDescent="0.25">
      <c r="A720" s="153" t="s">
        <v>191</v>
      </c>
      <c r="B720" s="153" t="s">
        <v>513</v>
      </c>
    </row>
    <row r="721" spans="1:2" x14ac:dyDescent="0.25">
      <c r="A721" s="153" t="s">
        <v>870</v>
      </c>
      <c r="B721" s="153" t="s">
        <v>906</v>
      </c>
    </row>
    <row r="722" spans="1:2" x14ac:dyDescent="0.25">
      <c r="A722" s="153" t="s">
        <v>1014</v>
      </c>
      <c r="B722" s="153" t="s">
        <v>1074</v>
      </c>
    </row>
    <row r="723" spans="1:2" x14ac:dyDescent="0.25">
      <c r="A723" s="153" t="s">
        <v>590</v>
      </c>
      <c r="B723" s="153" t="s">
        <v>906</v>
      </c>
    </row>
    <row r="724" spans="1:2" x14ac:dyDescent="0.25">
      <c r="A724" s="153" t="s">
        <v>736</v>
      </c>
      <c r="B724" s="153" t="s">
        <v>906</v>
      </c>
    </row>
    <row r="725" spans="1:2" x14ac:dyDescent="0.25">
      <c r="A725" s="153" t="s">
        <v>987</v>
      </c>
      <c r="B725" s="153" t="s">
        <v>995</v>
      </c>
    </row>
    <row r="726" spans="1:2" x14ac:dyDescent="0.25">
      <c r="A726" s="153" t="s">
        <v>263</v>
      </c>
      <c r="B726" s="153" t="s">
        <v>513</v>
      </c>
    </row>
    <row r="727" spans="1:2" x14ac:dyDescent="0.25">
      <c r="A727" s="153" t="s">
        <v>813</v>
      </c>
      <c r="B727" s="153" t="s">
        <v>906</v>
      </c>
    </row>
    <row r="728" spans="1:2" x14ac:dyDescent="0.25">
      <c r="A728" s="153" t="s">
        <v>687</v>
      </c>
      <c r="B728" s="153" t="s">
        <v>906</v>
      </c>
    </row>
    <row r="729" spans="1:2" x14ac:dyDescent="0.25">
      <c r="A729" s="153" t="s">
        <v>94</v>
      </c>
      <c r="B729" s="153" t="s">
        <v>513</v>
      </c>
    </row>
    <row r="730" spans="1:2" x14ac:dyDescent="0.25">
      <c r="A730" s="153" t="s">
        <v>791</v>
      </c>
      <c r="B730" s="153" t="s">
        <v>906</v>
      </c>
    </row>
    <row r="731" spans="1:2" x14ac:dyDescent="0.25">
      <c r="A731" s="153" t="s">
        <v>861</v>
      </c>
      <c r="B731" s="153" t="s">
        <v>906</v>
      </c>
    </row>
    <row r="732" spans="1:2" ht="30" x14ac:dyDescent="0.25">
      <c r="A732" s="155" t="s">
        <v>1012</v>
      </c>
      <c r="B732" s="153" t="s">
        <v>1074</v>
      </c>
    </row>
    <row r="733" spans="1:2" x14ac:dyDescent="0.25">
      <c r="A733" s="153" t="s">
        <v>1011</v>
      </c>
      <c r="B733" s="153" t="s">
        <v>1074</v>
      </c>
    </row>
    <row r="734" spans="1:2" x14ac:dyDescent="0.25">
      <c r="A734" s="153" t="s">
        <v>1010</v>
      </c>
      <c r="B734" s="153" t="s">
        <v>1074</v>
      </c>
    </row>
    <row r="735" spans="1:2" x14ac:dyDescent="0.25">
      <c r="A735" s="153" t="s">
        <v>1003</v>
      </c>
      <c r="B735" s="153" t="s">
        <v>1074</v>
      </c>
    </row>
    <row r="736" spans="1:2" x14ac:dyDescent="0.25">
      <c r="A736" s="153" t="s">
        <v>992</v>
      </c>
      <c r="B736" s="153" t="s">
        <v>995</v>
      </c>
    </row>
    <row r="737" spans="1:2" x14ac:dyDescent="0.25">
      <c r="A737" s="153" t="s">
        <v>709</v>
      </c>
      <c r="B737" s="153" t="s">
        <v>906</v>
      </c>
    </row>
    <row r="738" spans="1:2" x14ac:dyDescent="0.25">
      <c r="A738" s="153" t="s">
        <v>108</v>
      </c>
      <c r="B738" s="153" t="s">
        <v>513</v>
      </c>
    </row>
    <row r="739" spans="1:2" x14ac:dyDescent="0.25">
      <c r="A739" s="153" t="s">
        <v>744</v>
      </c>
      <c r="B739" s="153" t="s">
        <v>906</v>
      </c>
    </row>
    <row r="740" spans="1:2" x14ac:dyDescent="0.25">
      <c r="A740" s="153" t="s">
        <v>892</v>
      </c>
      <c r="B740" s="153" t="s">
        <v>906</v>
      </c>
    </row>
    <row r="741" spans="1:2" x14ac:dyDescent="0.25">
      <c r="A741" s="153" t="s">
        <v>638</v>
      </c>
      <c r="B741" s="153" t="s">
        <v>906</v>
      </c>
    </row>
    <row r="742" spans="1:2" x14ac:dyDescent="0.25">
      <c r="A742" s="153" t="s">
        <v>260</v>
      </c>
      <c r="B742" s="153" t="s">
        <v>513</v>
      </c>
    </row>
    <row r="743" spans="1:2" x14ac:dyDescent="0.25">
      <c r="A743" s="153" t="s">
        <v>403</v>
      </c>
      <c r="B743" s="153" t="s">
        <v>513</v>
      </c>
    </row>
    <row r="744" spans="1:2" x14ac:dyDescent="0.25">
      <c r="A744" s="153" t="s">
        <v>777</v>
      </c>
      <c r="B744" s="153" t="s">
        <v>906</v>
      </c>
    </row>
    <row r="745" spans="1:2" x14ac:dyDescent="0.25">
      <c r="A745" s="153" t="s">
        <v>68</v>
      </c>
      <c r="B745" s="153" t="s">
        <v>513</v>
      </c>
    </row>
    <row r="746" spans="1:2" x14ac:dyDescent="0.25">
      <c r="A746" s="153" t="s">
        <v>51</v>
      </c>
      <c r="B746" s="153" t="s">
        <v>513</v>
      </c>
    </row>
    <row r="747" spans="1:2" x14ac:dyDescent="0.25">
      <c r="A747" s="153" t="s">
        <v>898</v>
      </c>
      <c r="B747" s="153" t="s">
        <v>906</v>
      </c>
    </row>
    <row r="748" spans="1:2" x14ac:dyDescent="0.25">
      <c r="A748" s="153" t="s">
        <v>483</v>
      </c>
      <c r="B748" s="153" t="s">
        <v>513</v>
      </c>
    </row>
    <row r="749" spans="1:2" x14ac:dyDescent="0.25">
      <c r="A749" s="153" t="s">
        <v>810</v>
      </c>
      <c r="B749" s="153" t="s">
        <v>906</v>
      </c>
    </row>
    <row r="750" spans="1:2" x14ac:dyDescent="0.25">
      <c r="A750" s="153" t="s">
        <v>1018</v>
      </c>
      <c r="B750" s="153" t="s">
        <v>1074</v>
      </c>
    </row>
    <row r="751" spans="1:2" x14ac:dyDescent="0.25">
      <c r="A751" s="153" t="s">
        <v>133</v>
      </c>
      <c r="B751" s="153" t="s">
        <v>513</v>
      </c>
    </row>
    <row r="752" spans="1:2" x14ac:dyDescent="0.25">
      <c r="A752" s="153" t="s">
        <v>549</v>
      </c>
      <c r="B752" s="153" t="s">
        <v>906</v>
      </c>
    </row>
    <row r="753" spans="1:2" x14ac:dyDescent="0.25">
      <c r="A753" s="153" t="s">
        <v>233</v>
      </c>
      <c r="B753" s="153" t="s">
        <v>513</v>
      </c>
    </row>
    <row r="754" spans="1:2" x14ac:dyDescent="0.25">
      <c r="A754" s="153" t="s">
        <v>414</v>
      </c>
      <c r="B754" s="153" t="s">
        <v>513</v>
      </c>
    </row>
    <row r="755" spans="1:2" x14ac:dyDescent="0.25">
      <c r="A755" s="153" t="s">
        <v>493</v>
      </c>
      <c r="B755" s="153" t="s">
        <v>513</v>
      </c>
    </row>
    <row r="756" spans="1:2" x14ac:dyDescent="0.25">
      <c r="A756" s="153" t="s">
        <v>980</v>
      </c>
      <c r="B756" s="153" t="s">
        <v>995</v>
      </c>
    </row>
    <row r="757" spans="1:2" x14ac:dyDescent="0.25">
      <c r="A757" s="153" t="s">
        <v>773</v>
      </c>
      <c r="B757" s="153" t="s">
        <v>906</v>
      </c>
    </row>
    <row r="758" spans="1:2" x14ac:dyDescent="0.25">
      <c r="A758" s="153" t="s">
        <v>701</v>
      </c>
      <c r="B758" s="153" t="s">
        <v>906</v>
      </c>
    </row>
    <row r="759" spans="1:2" x14ac:dyDescent="0.25">
      <c r="A759" s="153" t="s">
        <v>858</v>
      </c>
      <c r="B759" s="153" t="s">
        <v>906</v>
      </c>
    </row>
    <row r="760" spans="1:2" x14ac:dyDescent="0.25">
      <c r="A760" s="153" t="s">
        <v>400</v>
      </c>
      <c r="B760" s="153" t="s">
        <v>513</v>
      </c>
    </row>
    <row r="761" spans="1:2" x14ac:dyDescent="0.25">
      <c r="A761" s="153" t="s">
        <v>818</v>
      </c>
      <c r="B761" s="153" t="s">
        <v>906</v>
      </c>
    </row>
    <row r="762" spans="1:2" x14ac:dyDescent="0.25">
      <c r="A762" s="153" t="s">
        <v>469</v>
      </c>
      <c r="B762" s="153" t="s">
        <v>513</v>
      </c>
    </row>
    <row r="763" spans="1:2" x14ac:dyDescent="0.25">
      <c r="A763" s="153" t="s">
        <v>286</v>
      </c>
      <c r="B763" s="153" t="s">
        <v>513</v>
      </c>
    </row>
    <row r="764" spans="1:2" x14ac:dyDescent="0.25">
      <c r="A764" s="153" t="s">
        <v>952</v>
      </c>
      <c r="B764" s="153" t="s">
        <v>995</v>
      </c>
    </row>
    <row r="765" spans="1:2" x14ac:dyDescent="0.25">
      <c r="A765" s="153" t="s">
        <v>739</v>
      </c>
      <c r="B765" s="153" t="s">
        <v>906</v>
      </c>
    </row>
    <row r="766" spans="1:2" x14ac:dyDescent="0.25">
      <c r="A766" s="153" t="s">
        <v>500</v>
      </c>
      <c r="B766" s="153" t="s">
        <v>513</v>
      </c>
    </row>
    <row r="767" spans="1:2" x14ac:dyDescent="0.25">
      <c r="A767" s="153" t="s">
        <v>66</v>
      </c>
      <c r="B767" s="153" t="s">
        <v>513</v>
      </c>
    </row>
    <row r="768" spans="1:2" x14ac:dyDescent="0.25">
      <c r="A768" s="153" t="s">
        <v>879</v>
      </c>
      <c r="B768" s="153" t="s">
        <v>906</v>
      </c>
    </row>
    <row r="769" spans="1:2" x14ac:dyDescent="0.25">
      <c r="A769" s="153" t="s">
        <v>809</v>
      </c>
      <c r="B769" s="153" t="s">
        <v>906</v>
      </c>
    </row>
    <row r="770" spans="1:2" x14ac:dyDescent="0.25">
      <c r="A770" s="153" t="s">
        <v>932</v>
      </c>
      <c r="B770" s="153" t="s">
        <v>995</v>
      </c>
    </row>
    <row r="771" spans="1:2" x14ac:dyDescent="0.25">
      <c r="A771" s="153" t="s">
        <v>274</v>
      </c>
      <c r="B771" s="153" t="s">
        <v>513</v>
      </c>
    </row>
    <row r="772" spans="1:2" ht="30" x14ac:dyDescent="0.25">
      <c r="A772" s="155" t="s">
        <v>621</v>
      </c>
      <c r="B772" s="153" t="s">
        <v>906</v>
      </c>
    </row>
    <row r="773" spans="1:2" x14ac:dyDescent="0.25">
      <c r="A773" s="153" t="s">
        <v>146</v>
      </c>
      <c r="B773" s="153" t="s">
        <v>513</v>
      </c>
    </row>
    <row r="774" spans="1:2" x14ac:dyDescent="0.25">
      <c r="A774" s="153" t="s">
        <v>785</v>
      </c>
      <c r="B774" s="153" t="s">
        <v>906</v>
      </c>
    </row>
    <row r="775" spans="1:2" x14ac:dyDescent="0.25">
      <c r="A775" s="153" t="s">
        <v>216</v>
      </c>
      <c r="B775" s="153" t="s">
        <v>513</v>
      </c>
    </row>
    <row r="776" spans="1:2" x14ac:dyDescent="0.25">
      <c r="A776" s="153" t="s">
        <v>406</v>
      </c>
      <c r="B776" s="153" t="s">
        <v>513</v>
      </c>
    </row>
    <row r="777" spans="1:2" x14ac:dyDescent="0.25">
      <c r="A777" s="153" t="s">
        <v>845</v>
      </c>
      <c r="B777" s="153" t="s">
        <v>906</v>
      </c>
    </row>
    <row r="778" spans="1:2" x14ac:dyDescent="0.25">
      <c r="A778" s="153" t="s">
        <v>320</v>
      </c>
      <c r="B778" s="153" t="s">
        <v>513</v>
      </c>
    </row>
    <row r="779" spans="1:2" x14ac:dyDescent="0.25">
      <c r="A779" s="153" t="s">
        <v>747</v>
      </c>
      <c r="B779" s="153" t="s">
        <v>906</v>
      </c>
    </row>
    <row r="780" spans="1:2" x14ac:dyDescent="0.25">
      <c r="A780" s="153" t="s">
        <v>489</v>
      </c>
      <c r="B780" s="153" t="s">
        <v>513</v>
      </c>
    </row>
    <row r="781" spans="1:2" x14ac:dyDescent="0.25">
      <c r="A781" s="153" t="s">
        <v>821</v>
      </c>
      <c r="B781" s="153" t="s">
        <v>906</v>
      </c>
    </row>
    <row r="782" spans="1:2" x14ac:dyDescent="0.25">
      <c r="A782" s="153" t="s">
        <v>475</v>
      </c>
      <c r="B782" s="153" t="s">
        <v>513</v>
      </c>
    </row>
    <row r="783" spans="1:2" x14ac:dyDescent="0.25">
      <c r="A783" s="153" t="s">
        <v>308</v>
      </c>
      <c r="B783" s="153" t="s">
        <v>513</v>
      </c>
    </row>
    <row r="784" spans="1:2" ht="30" x14ac:dyDescent="0.25">
      <c r="A784" s="155" t="s">
        <v>1042</v>
      </c>
      <c r="B784" s="153" t="s">
        <v>1074</v>
      </c>
    </row>
    <row r="785" spans="1:2" x14ac:dyDescent="0.25">
      <c r="A785" s="153" t="s">
        <v>579</v>
      </c>
      <c r="B785" s="153" t="s">
        <v>906</v>
      </c>
    </row>
    <row r="786" spans="1:2" x14ac:dyDescent="0.25">
      <c r="A786" s="153" t="s">
        <v>452</v>
      </c>
      <c r="B786" s="153" t="s">
        <v>513</v>
      </c>
    </row>
    <row r="787" spans="1:2" x14ac:dyDescent="0.25">
      <c r="A787" s="153" t="s">
        <v>588</v>
      </c>
      <c r="B787" s="153" t="s">
        <v>906</v>
      </c>
    </row>
    <row r="788" spans="1:2" x14ac:dyDescent="0.25">
      <c r="A788" s="153" t="s">
        <v>87</v>
      </c>
      <c r="B788" s="153" t="s">
        <v>513</v>
      </c>
    </row>
    <row r="789" spans="1:2" x14ac:dyDescent="0.25">
      <c r="A789" s="153" t="s">
        <v>862</v>
      </c>
      <c r="B789" s="153" t="s">
        <v>906</v>
      </c>
    </row>
    <row r="790" spans="1:2" x14ac:dyDescent="0.25">
      <c r="A790" s="153" t="s">
        <v>517</v>
      </c>
      <c r="B790" s="153" t="s">
        <v>906</v>
      </c>
    </row>
    <row r="791" spans="1:2" x14ac:dyDescent="0.25">
      <c r="A791" s="153" t="s">
        <v>457</v>
      </c>
      <c r="B791" s="153" t="s">
        <v>513</v>
      </c>
    </row>
    <row r="792" spans="1:2" x14ac:dyDescent="0.25">
      <c r="A792" s="153" t="s">
        <v>289</v>
      </c>
      <c r="B792" s="153" t="s">
        <v>513</v>
      </c>
    </row>
    <row r="793" spans="1:2" x14ac:dyDescent="0.25">
      <c r="A793" s="153" t="s">
        <v>107</v>
      </c>
      <c r="B793" s="153" t="s">
        <v>513</v>
      </c>
    </row>
    <row r="794" spans="1:2" x14ac:dyDescent="0.25">
      <c r="A794" s="153" t="s">
        <v>510</v>
      </c>
      <c r="B794" s="153" t="s">
        <v>513</v>
      </c>
    </row>
    <row r="795" spans="1:2" x14ac:dyDescent="0.25">
      <c r="A795" s="153" t="s">
        <v>86</v>
      </c>
      <c r="B795" s="153" t="s">
        <v>513</v>
      </c>
    </row>
    <row r="796" spans="1:2" x14ac:dyDescent="0.25">
      <c r="A796" s="153" t="s">
        <v>1048</v>
      </c>
      <c r="B796" s="153" t="s">
        <v>1074</v>
      </c>
    </row>
    <row r="797" spans="1:2" x14ac:dyDescent="0.25">
      <c r="A797" s="153" t="s">
        <v>1057</v>
      </c>
      <c r="B797" s="153" t="s">
        <v>1074</v>
      </c>
    </row>
    <row r="798" spans="1:2" x14ac:dyDescent="0.25">
      <c r="A798" s="153" t="s">
        <v>964</v>
      </c>
      <c r="B798" s="153" t="s">
        <v>995</v>
      </c>
    </row>
    <row r="799" spans="1:2" x14ac:dyDescent="0.25">
      <c r="A799" s="153" t="s">
        <v>926</v>
      </c>
      <c r="B799" s="153" t="s">
        <v>995</v>
      </c>
    </row>
    <row r="800" spans="1:2" x14ac:dyDescent="0.25">
      <c r="A800" s="153" t="s">
        <v>468</v>
      </c>
      <c r="B800" s="153" t="s">
        <v>513</v>
      </c>
    </row>
    <row r="801" spans="1:2" x14ac:dyDescent="0.25">
      <c r="A801" s="153" t="s">
        <v>749</v>
      </c>
      <c r="B801" s="153" t="s">
        <v>906</v>
      </c>
    </row>
    <row r="802" spans="1:2" x14ac:dyDescent="0.25">
      <c r="A802" s="153" t="s">
        <v>1043</v>
      </c>
      <c r="B802" s="153" t="s">
        <v>1074</v>
      </c>
    </row>
    <row r="803" spans="1:2" x14ac:dyDescent="0.25">
      <c r="A803" s="153" t="s">
        <v>682</v>
      </c>
      <c r="B803" s="153" t="s">
        <v>906</v>
      </c>
    </row>
    <row r="804" spans="1:2" x14ac:dyDescent="0.25">
      <c r="A804" s="153" t="s">
        <v>215</v>
      </c>
      <c r="B804" s="153" t="s">
        <v>513</v>
      </c>
    </row>
    <row r="805" spans="1:2" x14ac:dyDescent="0.25">
      <c r="A805" s="153" t="s">
        <v>199</v>
      </c>
      <c r="B805" s="153" t="s">
        <v>513</v>
      </c>
    </row>
    <row r="806" spans="1:2" x14ac:dyDescent="0.25">
      <c r="A806" s="153" t="s">
        <v>70</v>
      </c>
      <c r="B806" s="153" t="s">
        <v>513</v>
      </c>
    </row>
    <row r="807" spans="1:2" x14ac:dyDescent="0.25">
      <c r="A807" s="153" t="s">
        <v>340</v>
      </c>
      <c r="B807" s="153" t="s">
        <v>513</v>
      </c>
    </row>
    <row r="808" spans="1:2" ht="30" x14ac:dyDescent="0.25">
      <c r="A808" s="155" t="s">
        <v>763</v>
      </c>
      <c r="B808" s="153" t="s">
        <v>906</v>
      </c>
    </row>
    <row r="809" spans="1:2" x14ac:dyDescent="0.25">
      <c r="A809" s="153" t="s">
        <v>449</v>
      </c>
      <c r="B809" s="153" t="s">
        <v>513</v>
      </c>
    </row>
    <row r="810" spans="1:2" x14ac:dyDescent="0.25">
      <c r="A810" s="153" t="s">
        <v>115</v>
      </c>
      <c r="B810" s="153" t="s">
        <v>513</v>
      </c>
    </row>
    <row r="811" spans="1:2" x14ac:dyDescent="0.25">
      <c r="A811" s="153" t="s">
        <v>499</v>
      </c>
      <c r="B811" s="153" t="s">
        <v>513</v>
      </c>
    </row>
    <row r="812" spans="1:2" x14ac:dyDescent="0.25">
      <c r="A812" s="153" t="s">
        <v>148</v>
      </c>
      <c r="B812" s="153" t="s">
        <v>513</v>
      </c>
    </row>
    <row r="813" spans="1:2" x14ac:dyDescent="0.25">
      <c r="A813" s="153" t="s">
        <v>550</v>
      </c>
      <c r="B813" s="153" t="s">
        <v>906</v>
      </c>
    </row>
    <row r="814" spans="1:2" x14ac:dyDescent="0.25">
      <c r="A814" s="153" t="s">
        <v>55</v>
      </c>
      <c r="B814" s="153" t="s">
        <v>513</v>
      </c>
    </row>
    <row r="815" spans="1:2" x14ac:dyDescent="0.25">
      <c r="A815" s="153" t="s">
        <v>54</v>
      </c>
      <c r="B815" s="153" t="s">
        <v>513</v>
      </c>
    </row>
    <row r="816" spans="1:2" x14ac:dyDescent="0.25">
      <c r="A816" s="153" t="s">
        <v>143</v>
      </c>
      <c r="B816" s="153" t="s">
        <v>513</v>
      </c>
    </row>
    <row r="817" spans="1:2" ht="30" x14ac:dyDescent="0.25">
      <c r="A817" s="155" t="s">
        <v>1060</v>
      </c>
      <c r="B817" s="153" t="s">
        <v>1074</v>
      </c>
    </row>
    <row r="818" spans="1:2" x14ac:dyDescent="0.25">
      <c r="A818" s="153" t="s">
        <v>454</v>
      </c>
      <c r="B818" s="153" t="s">
        <v>513</v>
      </c>
    </row>
    <row r="819" spans="1:2" x14ac:dyDescent="0.25">
      <c r="A819" s="153" t="s">
        <v>432</v>
      </c>
      <c r="B819" s="153" t="s">
        <v>513</v>
      </c>
    </row>
    <row r="820" spans="1:2" x14ac:dyDescent="0.25">
      <c r="A820" s="153" t="s">
        <v>494</v>
      </c>
      <c r="B820" s="153" t="s">
        <v>513</v>
      </c>
    </row>
    <row r="821" spans="1:2" x14ac:dyDescent="0.25">
      <c r="A821" s="153" t="s">
        <v>606</v>
      </c>
      <c r="B821" s="153" t="s">
        <v>906</v>
      </c>
    </row>
    <row r="822" spans="1:2" x14ac:dyDescent="0.25">
      <c r="A822" s="153" t="s">
        <v>1065</v>
      </c>
      <c r="B822" s="153" t="s">
        <v>1074</v>
      </c>
    </row>
    <row r="823" spans="1:2" x14ac:dyDescent="0.25">
      <c r="A823" s="153" t="s">
        <v>806</v>
      </c>
      <c r="B823" s="153" t="s">
        <v>906</v>
      </c>
    </row>
    <row r="824" spans="1:2" x14ac:dyDescent="0.25">
      <c r="A824" s="153" t="s">
        <v>336</v>
      </c>
      <c r="B824" s="153" t="s">
        <v>513</v>
      </c>
    </row>
    <row r="825" spans="1:2" x14ac:dyDescent="0.25">
      <c r="A825" s="153" t="s">
        <v>578</v>
      </c>
      <c r="B825" s="153" t="s">
        <v>906</v>
      </c>
    </row>
    <row r="826" spans="1:2" x14ac:dyDescent="0.25">
      <c r="A826" s="153" t="s">
        <v>1029</v>
      </c>
      <c r="B826" s="153" t="s">
        <v>1074</v>
      </c>
    </row>
    <row r="827" spans="1:2" x14ac:dyDescent="0.25">
      <c r="A827" s="153" t="s">
        <v>176</v>
      </c>
      <c r="B827" s="153" t="s">
        <v>513</v>
      </c>
    </row>
    <row r="828" spans="1:2" x14ac:dyDescent="0.25">
      <c r="A828" s="153" t="s">
        <v>930</v>
      </c>
      <c r="B828" s="153" t="s">
        <v>995</v>
      </c>
    </row>
    <row r="829" spans="1:2" x14ac:dyDescent="0.25">
      <c r="A829" s="153" t="s">
        <v>934</v>
      </c>
      <c r="B829" s="153" t="s">
        <v>995</v>
      </c>
    </row>
    <row r="830" spans="1:2" x14ac:dyDescent="0.25">
      <c r="A830" s="153" t="s">
        <v>933</v>
      </c>
      <c r="B830" s="153" t="s">
        <v>995</v>
      </c>
    </row>
    <row r="831" spans="1:2" x14ac:dyDescent="0.25">
      <c r="A831" s="153" t="s">
        <v>390</v>
      </c>
      <c r="B831" s="153" t="s">
        <v>513</v>
      </c>
    </row>
    <row r="832" spans="1:2" x14ac:dyDescent="0.25">
      <c r="A832" s="153" t="s">
        <v>583</v>
      </c>
      <c r="B832" s="153" t="s">
        <v>906</v>
      </c>
    </row>
    <row r="833" spans="1:2" x14ac:dyDescent="0.25">
      <c r="A833" s="153" t="s">
        <v>843</v>
      </c>
      <c r="B833" s="153" t="s">
        <v>906</v>
      </c>
    </row>
    <row r="834" spans="1:2" x14ac:dyDescent="0.25">
      <c r="A834" s="153" t="s">
        <v>424</v>
      </c>
      <c r="B834" s="153" t="s">
        <v>513</v>
      </c>
    </row>
    <row r="835" spans="1:2" x14ac:dyDescent="0.25">
      <c r="A835" s="153" t="s">
        <v>453</v>
      </c>
      <c r="B835" s="153" t="s">
        <v>513</v>
      </c>
    </row>
    <row r="836" spans="1:2" x14ac:dyDescent="0.25">
      <c r="A836" s="153" t="s">
        <v>729</v>
      </c>
      <c r="B836" s="153" t="s">
        <v>906</v>
      </c>
    </row>
    <row r="837" spans="1:2" x14ac:dyDescent="0.25">
      <c r="A837" s="153" t="s">
        <v>538</v>
      </c>
      <c r="B837" s="153" t="s">
        <v>906</v>
      </c>
    </row>
    <row r="838" spans="1:2" x14ac:dyDescent="0.25">
      <c r="A838" s="153" t="s">
        <v>571</v>
      </c>
      <c r="B838" s="153" t="s">
        <v>906</v>
      </c>
    </row>
    <row r="839" spans="1:2" x14ac:dyDescent="0.25">
      <c r="A839" s="153" t="s">
        <v>351</v>
      </c>
      <c r="B839" s="153" t="s">
        <v>513</v>
      </c>
    </row>
    <row r="840" spans="1:2" x14ac:dyDescent="0.25">
      <c r="A840" s="153" t="s">
        <v>255</v>
      </c>
      <c r="B840" s="153" t="s">
        <v>513</v>
      </c>
    </row>
    <row r="841" spans="1:2" x14ac:dyDescent="0.25">
      <c r="A841" s="153" t="s">
        <v>427</v>
      </c>
      <c r="B841" s="153" t="s">
        <v>513</v>
      </c>
    </row>
    <row r="842" spans="1:2" ht="30" x14ac:dyDescent="0.25">
      <c r="A842" s="155" t="s">
        <v>799</v>
      </c>
      <c r="B842" s="153" t="s">
        <v>906</v>
      </c>
    </row>
    <row r="843" spans="1:2" x14ac:dyDescent="0.25">
      <c r="A843" s="153" t="s">
        <v>938</v>
      </c>
      <c r="B843" s="153" t="s">
        <v>995</v>
      </c>
    </row>
    <row r="844" spans="1:2" x14ac:dyDescent="0.25">
      <c r="A844" s="153" t="s">
        <v>477</v>
      </c>
      <c r="B844" s="153" t="s">
        <v>513</v>
      </c>
    </row>
    <row r="845" spans="1:2" x14ac:dyDescent="0.25">
      <c r="A845" s="153" t="s">
        <v>839</v>
      </c>
      <c r="B845" s="153" t="s">
        <v>906</v>
      </c>
    </row>
    <row r="846" spans="1:2" x14ac:dyDescent="0.25">
      <c r="A846" s="153" t="s">
        <v>825</v>
      </c>
      <c r="B846" s="153" t="s">
        <v>906</v>
      </c>
    </row>
    <row r="847" spans="1:2" x14ac:dyDescent="0.25">
      <c r="A847" s="153" t="s">
        <v>724</v>
      </c>
      <c r="B847" s="153" t="s">
        <v>906</v>
      </c>
    </row>
    <row r="848" spans="1:2" x14ac:dyDescent="0.25">
      <c r="A848" s="153" t="s">
        <v>207</v>
      </c>
      <c r="B848" s="153" t="s">
        <v>513</v>
      </c>
    </row>
    <row r="849" spans="1:2" x14ac:dyDescent="0.25">
      <c r="A849" s="153" t="s">
        <v>334</v>
      </c>
      <c r="B849" s="153" t="s">
        <v>513</v>
      </c>
    </row>
    <row r="850" spans="1:2" x14ac:dyDescent="0.25">
      <c r="A850" s="153" t="s">
        <v>882</v>
      </c>
      <c r="B850" s="153" t="s">
        <v>906</v>
      </c>
    </row>
    <row r="851" spans="1:2" x14ac:dyDescent="0.25">
      <c r="A851" s="153" t="s">
        <v>814</v>
      </c>
      <c r="B851" s="153" t="s">
        <v>906</v>
      </c>
    </row>
    <row r="852" spans="1:2" x14ac:dyDescent="0.25">
      <c r="A852" s="153" t="s">
        <v>844</v>
      </c>
      <c r="B852" s="153" t="s">
        <v>906</v>
      </c>
    </row>
    <row r="853" spans="1:2" x14ac:dyDescent="0.25">
      <c r="A853" s="153" t="s">
        <v>792</v>
      </c>
      <c r="B853" s="153" t="s">
        <v>906</v>
      </c>
    </row>
    <row r="854" spans="1:2" x14ac:dyDescent="0.25">
      <c r="A854" s="153" t="s">
        <v>374</v>
      </c>
      <c r="B854" s="153" t="s">
        <v>513</v>
      </c>
    </row>
    <row r="855" spans="1:2" x14ac:dyDescent="0.25">
      <c r="A855" s="153" t="s">
        <v>827</v>
      </c>
      <c r="B855" s="153" t="s">
        <v>906</v>
      </c>
    </row>
    <row r="856" spans="1:2" x14ac:dyDescent="0.25">
      <c r="A856" s="153" t="s">
        <v>104</v>
      </c>
      <c r="B856" s="153" t="s">
        <v>513</v>
      </c>
    </row>
    <row r="857" spans="1:2" x14ac:dyDescent="0.25">
      <c r="A857" s="153" t="s">
        <v>396</v>
      </c>
      <c r="B857" s="153" t="s">
        <v>513</v>
      </c>
    </row>
    <row r="858" spans="1:2" x14ac:dyDescent="0.25">
      <c r="A858" s="153" t="s">
        <v>686</v>
      </c>
      <c r="B858" s="153" t="s">
        <v>906</v>
      </c>
    </row>
    <row r="859" spans="1:2" x14ac:dyDescent="0.25">
      <c r="A859" s="153" t="s">
        <v>803</v>
      </c>
      <c r="B859" s="153" t="s">
        <v>906</v>
      </c>
    </row>
    <row r="860" spans="1:2" x14ac:dyDescent="0.25">
      <c r="A860" s="153" t="s">
        <v>528</v>
      </c>
      <c r="B860" s="153" t="s">
        <v>906</v>
      </c>
    </row>
    <row r="861" spans="1:2" x14ac:dyDescent="0.25">
      <c r="A861" s="153" t="s">
        <v>529</v>
      </c>
      <c r="B861" s="153" t="s">
        <v>906</v>
      </c>
    </row>
    <row r="862" spans="1:2" x14ac:dyDescent="0.25">
      <c r="A862" s="153" t="s">
        <v>544</v>
      </c>
      <c r="B862" s="153" t="s">
        <v>906</v>
      </c>
    </row>
    <row r="863" spans="1:2" x14ac:dyDescent="0.25">
      <c r="A863" s="153" t="s">
        <v>774</v>
      </c>
      <c r="B863" s="153" t="s">
        <v>906</v>
      </c>
    </row>
    <row r="864" spans="1:2" x14ac:dyDescent="0.25">
      <c r="A864" s="153" t="s">
        <v>89</v>
      </c>
      <c r="B864" s="153" t="s">
        <v>513</v>
      </c>
    </row>
    <row r="865" spans="1:2" x14ac:dyDescent="0.25">
      <c r="A865" s="153" t="s">
        <v>102</v>
      </c>
      <c r="B865" s="153" t="s">
        <v>513</v>
      </c>
    </row>
    <row r="866" spans="1:2" x14ac:dyDescent="0.25">
      <c r="A866" s="153" t="s">
        <v>727</v>
      </c>
      <c r="B866" s="153" t="s">
        <v>906</v>
      </c>
    </row>
    <row r="867" spans="1:2" x14ac:dyDescent="0.25">
      <c r="A867" s="153" t="s">
        <v>719</v>
      </c>
      <c r="B867" s="153" t="s">
        <v>906</v>
      </c>
    </row>
    <row r="868" spans="1:2" x14ac:dyDescent="0.25">
      <c r="A868" s="153" t="s">
        <v>410</v>
      </c>
      <c r="B868" s="153" t="s">
        <v>513</v>
      </c>
    </row>
    <row r="869" spans="1:2" x14ac:dyDescent="0.25">
      <c r="A869" s="153" t="s">
        <v>829</v>
      </c>
      <c r="B869" s="153" t="s">
        <v>906</v>
      </c>
    </row>
    <row r="870" spans="1:2" x14ac:dyDescent="0.25">
      <c r="A870" s="153" t="s">
        <v>771</v>
      </c>
      <c r="B870" s="153" t="s">
        <v>906</v>
      </c>
    </row>
    <row r="871" spans="1:2" x14ac:dyDescent="0.25">
      <c r="A871" s="153" t="s">
        <v>525</v>
      </c>
      <c r="B871" s="153" t="s">
        <v>906</v>
      </c>
    </row>
    <row r="872" spans="1:2" x14ac:dyDescent="0.25">
      <c r="A872" s="153" t="s">
        <v>786</v>
      </c>
      <c r="B872" s="153" t="s">
        <v>906</v>
      </c>
    </row>
    <row r="873" spans="1:2" x14ac:dyDescent="0.25">
      <c r="A873" s="153" t="s">
        <v>948</v>
      </c>
      <c r="B873" s="153" t="s">
        <v>995</v>
      </c>
    </row>
    <row r="874" spans="1:2" x14ac:dyDescent="0.25">
      <c r="A874" s="153" t="s">
        <v>520</v>
      </c>
      <c r="B874" s="153" t="s">
        <v>906</v>
      </c>
    </row>
    <row r="875" spans="1:2" x14ac:dyDescent="0.25">
      <c r="A875" s="153" t="s">
        <v>691</v>
      </c>
      <c r="B875" s="153" t="s">
        <v>906</v>
      </c>
    </row>
    <row r="876" spans="1:2" x14ac:dyDescent="0.25">
      <c r="A876" s="153" t="s">
        <v>746</v>
      </c>
      <c r="B876" s="153" t="s">
        <v>906</v>
      </c>
    </row>
    <row r="877" spans="1:2" x14ac:dyDescent="0.25">
      <c r="A877" s="153" t="s">
        <v>254</v>
      </c>
      <c r="B877" s="153" t="s">
        <v>513</v>
      </c>
    </row>
    <row r="878" spans="1:2" x14ac:dyDescent="0.25">
      <c r="A878" s="153" t="s">
        <v>887</v>
      </c>
      <c r="B878" s="153" t="s">
        <v>906</v>
      </c>
    </row>
    <row r="879" spans="1:2" x14ac:dyDescent="0.25">
      <c r="A879" s="153" t="s">
        <v>292</v>
      </c>
      <c r="B879" s="153" t="s">
        <v>513</v>
      </c>
    </row>
    <row r="880" spans="1:2" x14ac:dyDescent="0.25">
      <c r="A880" s="153" t="s">
        <v>330</v>
      </c>
      <c r="B880" s="153" t="s">
        <v>513</v>
      </c>
    </row>
    <row r="881" spans="1:2" x14ac:dyDescent="0.25">
      <c r="A881" s="153" t="s">
        <v>985</v>
      </c>
      <c r="B881" s="153" t="s">
        <v>995</v>
      </c>
    </row>
    <row r="882" spans="1:2" x14ac:dyDescent="0.25">
      <c r="A882" s="153" t="s">
        <v>431</v>
      </c>
      <c r="B882" s="153" t="s">
        <v>513</v>
      </c>
    </row>
    <row r="883" spans="1:2" x14ac:dyDescent="0.25">
      <c r="A883" s="153" t="s">
        <v>939</v>
      </c>
      <c r="B883" s="153" t="s">
        <v>995</v>
      </c>
    </row>
    <row r="884" spans="1:2" x14ac:dyDescent="0.25">
      <c r="A884" s="153" t="s">
        <v>757</v>
      </c>
      <c r="B884" s="153" t="s">
        <v>906</v>
      </c>
    </row>
    <row r="885" spans="1:2" x14ac:dyDescent="0.25">
      <c r="A885" s="153" t="s">
        <v>224</v>
      </c>
      <c r="B885" s="153" t="s">
        <v>513</v>
      </c>
    </row>
    <row r="886" spans="1:2" x14ac:dyDescent="0.25">
      <c r="A886" s="153" t="s">
        <v>484</v>
      </c>
      <c r="B886" s="153" t="s">
        <v>513</v>
      </c>
    </row>
    <row r="887" spans="1:2" x14ac:dyDescent="0.25">
      <c r="A887" s="153" t="s">
        <v>927</v>
      </c>
      <c r="B887" s="153" t="s">
        <v>995</v>
      </c>
    </row>
    <row r="888" spans="1:2" x14ac:dyDescent="0.25">
      <c r="A888" s="153" t="s">
        <v>1064</v>
      </c>
      <c r="B888" s="153" t="s">
        <v>1074</v>
      </c>
    </row>
    <row r="889" spans="1:2" x14ac:dyDescent="0.25">
      <c r="A889" s="153" t="s">
        <v>922</v>
      </c>
      <c r="B889" s="153" t="s">
        <v>995</v>
      </c>
    </row>
    <row r="890" spans="1:2" x14ac:dyDescent="0.25">
      <c r="A890" s="153" t="s">
        <v>973</v>
      </c>
      <c r="B890" s="153" t="s">
        <v>995</v>
      </c>
    </row>
    <row r="891" spans="1:2" x14ac:dyDescent="0.25">
      <c r="A891" s="153" t="s">
        <v>527</v>
      </c>
      <c r="B891" s="153" t="s">
        <v>906</v>
      </c>
    </row>
    <row r="892" spans="1:2" x14ac:dyDescent="0.25">
      <c r="A892" s="153" t="s">
        <v>522</v>
      </c>
      <c r="B892" s="153" t="s">
        <v>906</v>
      </c>
    </row>
    <row r="893" spans="1:2" x14ac:dyDescent="0.25">
      <c r="A893" s="153" t="s">
        <v>280</v>
      </c>
      <c r="B893" s="153" t="s">
        <v>513</v>
      </c>
    </row>
    <row r="894" spans="1:2" x14ac:dyDescent="0.25">
      <c r="A894" s="153" t="s">
        <v>335</v>
      </c>
      <c r="B894" s="153" t="s">
        <v>513</v>
      </c>
    </row>
    <row r="895" spans="1:2" x14ac:dyDescent="0.25">
      <c r="A895" s="153" t="s">
        <v>715</v>
      </c>
      <c r="B895" s="153" t="s">
        <v>906</v>
      </c>
    </row>
    <row r="896" spans="1:2" x14ac:dyDescent="0.25">
      <c r="A896" s="153" t="s">
        <v>685</v>
      </c>
      <c r="B896" s="153" t="s">
        <v>906</v>
      </c>
    </row>
    <row r="897" spans="1:2" x14ac:dyDescent="0.25">
      <c r="A897" s="153" t="s">
        <v>135</v>
      </c>
      <c r="B897" s="153" t="s">
        <v>513</v>
      </c>
    </row>
    <row r="898" spans="1:2" x14ac:dyDescent="0.25">
      <c r="A898" s="153" t="s">
        <v>643</v>
      </c>
      <c r="B898" s="153" t="s">
        <v>906</v>
      </c>
    </row>
    <row r="899" spans="1:2" x14ac:dyDescent="0.25">
      <c r="A899" s="153" t="s">
        <v>944</v>
      </c>
      <c r="B899" s="153" t="s">
        <v>995</v>
      </c>
    </row>
    <row r="900" spans="1:2" x14ac:dyDescent="0.25">
      <c r="A900" s="153" t="s">
        <v>880</v>
      </c>
      <c r="B900" s="153" t="s">
        <v>906</v>
      </c>
    </row>
    <row r="901" spans="1:2" x14ac:dyDescent="0.25">
      <c r="A901" s="153" t="s">
        <v>213</v>
      </c>
      <c r="B901" s="153" t="s">
        <v>513</v>
      </c>
    </row>
    <row r="902" spans="1:2" x14ac:dyDescent="0.25">
      <c r="A902" s="153" t="s">
        <v>470</v>
      </c>
      <c r="B902" s="153" t="s">
        <v>513</v>
      </c>
    </row>
    <row r="903" spans="1:2" x14ac:dyDescent="0.25">
      <c r="A903" s="153" t="s">
        <v>460</v>
      </c>
      <c r="B903" s="153" t="s">
        <v>513</v>
      </c>
    </row>
    <row r="904" spans="1:2" x14ac:dyDescent="0.25">
      <c r="A904" s="153" t="s">
        <v>503</v>
      </c>
      <c r="B904" s="153" t="s">
        <v>513</v>
      </c>
    </row>
    <row r="905" spans="1:2" x14ac:dyDescent="0.25">
      <c r="A905" s="153" t="s">
        <v>646</v>
      </c>
      <c r="B905" s="153" t="s">
        <v>906</v>
      </c>
    </row>
    <row r="906" spans="1:2" x14ac:dyDescent="0.25">
      <c r="A906" s="153" t="s">
        <v>165</v>
      </c>
      <c r="B906" s="153" t="s">
        <v>513</v>
      </c>
    </row>
    <row r="907" spans="1:2" x14ac:dyDescent="0.25">
      <c r="A907" s="153" t="s">
        <v>779</v>
      </c>
      <c r="B907" s="153" t="s">
        <v>906</v>
      </c>
    </row>
    <row r="908" spans="1:2" x14ac:dyDescent="0.25">
      <c r="A908" s="153" t="s">
        <v>129</v>
      </c>
      <c r="B908" s="153" t="s">
        <v>513</v>
      </c>
    </row>
    <row r="909" spans="1:2" x14ac:dyDescent="0.25">
      <c r="A909" s="153" t="s">
        <v>415</v>
      </c>
      <c r="B909" s="153" t="s">
        <v>513</v>
      </c>
    </row>
    <row r="910" spans="1:2" x14ac:dyDescent="0.25">
      <c r="A910" s="153" t="s">
        <v>637</v>
      </c>
      <c r="B910" s="153" t="s">
        <v>906</v>
      </c>
    </row>
    <row r="911" spans="1:2" x14ac:dyDescent="0.25">
      <c r="A911" s="153" t="s">
        <v>516</v>
      </c>
      <c r="B911" s="153" t="s">
        <v>906</v>
      </c>
    </row>
    <row r="912" spans="1:2" x14ac:dyDescent="0.25">
      <c r="A912" s="153" t="s">
        <v>872</v>
      </c>
      <c r="B912" s="153" t="s">
        <v>906</v>
      </c>
    </row>
    <row r="913" spans="1:2" x14ac:dyDescent="0.25">
      <c r="A913" s="153" t="s">
        <v>82</v>
      </c>
      <c r="B913" s="153" t="s">
        <v>513</v>
      </c>
    </row>
    <row r="914" spans="1:2" x14ac:dyDescent="0.25">
      <c r="A914" s="153" t="s">
        <v>856</v>
      </c>
      <c r="B914" s="153" t="s">
        <v>906</v>
      </c>
    </row>
    <row r="915" spans="1:2" x14ac:dyDescent="0.25">
      <c r="A915" s="153" t="s">
        <v>381</v>
      </c>
      <c r="B915" s="153" t="s">
        <v>513</v>
      </c>
    </row>
    <row r="916" spans="1:2" x14ac:dyDescent="0.25">
      <c r="A916" s="153" t="s">
        <v>918</v>
      </c>
      <c r="B916" s="153" t="s">
        <v>995</v>
      </c>
    </row>
    <row r="917" spans="1:2" x14ac:dyDescent="0.25">
      <c r="A917" s="153" t="s">
        <v>1061</v>
      </c>
      <c r="B917" s="153" t="s">
        <v>1074</v>
      </c>
    </row>
    <row r="918" spans="1:2" x14ac:dyDescent="0.25">
      <c r="A918" s="153" t="s">
        <v>850</v>
      </c>
      <c r="B918" s="153" t="s">
        <v>906</v>
      </c>
    </row>
    <row r="919" spans="1:2" x14ac:dyDescent="0.25">
      <c r="A919" s="153" t="s">
        <v>769</v>
      </c>
      <c r="B919" s="153" t="s">
        <v>906</v>
      </c>
    </row>
    <row r="920" spans="1:2" x14ac:dyDescent="0.25">
      <c r="A920" s="153" t="s">
        <v>180</v>
      </c>
      <c r="B920" s="153" t="s">
        <v>513</v>
      </c>
    </row>
    <row r="921" spans="1:2" x14ac:dyDescent="0.25">
      <c r="A921" s="153" t="s">
        <v>175</v>
      </c>
      <c r="B921" s="153" t="s">
        <v>513</v>
      </c>
    </row>
    <row r="922" spans="1:2" x14ac:dyDescent="0.25">
      <c r="A922" s="153" t="s">
        <v>508</v>
      </c>
      <c r="B922" s="153" t="s">
        <v>513</v>
      </c>
    </row>
    <row r="923" spans="1:2" x14ac:dyDescent="0.25">
      <c r="A923" s="153" t="s">
        <v>461</v>
      </c>
      <c r="B923" s="153" t="s">
        <v>513</v>
      </c>
    </row>
    <row r="924" spans="1:2" x14ac:dyDescent="0.25">
      <c r="A924" s="153" t="s">
        <v>271</v>
      </c>
      <c r="B924" s="153" t="s">
        <v>513</v>
      </c>
    </row>
    <row r="925" spans="1:2" x14ac:dyDescent="0.25">
      <c r="A925" s="153" t="s">
        <v>896</v>
      </c>
      <c r="B925" s="153" t="s">
        <v>906</v>
      </c>
    </row>
    <row r="926" spans="1:2" x14ac:dyDescent="0.25">
      <c r="A926" s="153" t="s">
        <v>572</v>
      </c>
      <c r="B926" s="153" t="s">
        <v>906</v>
      </c>
    </row>
    <row r="927" spans="1:2" x14ac:dyDescent="0.25">
      <c r="A927" s="153" t="s">
        <v>536</v>
      </c>
      <c r="B927" s="153" t="s">
        <v>906</v>
      </c>
    </row>
    <row r="928" spans="1:2" x14ac:dyDescent="0.25">
      <c r="A928" s="153" t="s">
        <v>411</v>
      </c>
      <c r="B928" s="153" t="s">
        <v>513</v>
      </c>
    </row>
    <row r="929" spans="1:2" x14ac:dyDescent="0.25">
      <c r="A929" s="153" t="s">
        <v>387</v>
      </c>
      <c r="B929" s="153" t="s">
        <v>513</v>
      </c>
    </row>
    <row r="930" spans="1:2" x14ac:dyDescent="0.25">
      <c r="A930" s="153" t="s">
        <v>875</v>
      </c>
      <c r="B930" s="153" t="s">
        <v>906</v>
      </c>
    </row>
    <row r="931" spans="1:2" x14ac:dyDescent="0.25">
      <c r="A931" s="153" t="s">
        <v>655</v>
      </c>
      <c r="B931" s="153" t="s">
        <v>906</v>
      </c>
    </row>
    <row r="932" spans="1:2" x14ac:dyDescent="0.25">
      <c r="A932" s="153" t="s">
        <v>730</v>
      </c>
      <c r="B932" s="153" t="s">
        <v>906</v>
      </c>
    </row>
    <row r="933" spans="1:2" x14ac:dyDescent="0.25">
      <c r="A933" s="153" t="s">
        <v>225</v>
      </c>
      <c r="B933" s="153" t="s">
        <v>513</v>
      </c>
    </row>
    <row r="934" spans="1:2" x14ac:dyDescent="0.25">
      <c r="A934" s="153" t="s">
        <v>871</v>
      </c>
      <c r="B934" s="153" t="s">
        <v>906</v>
      </c>
    </row>
    <row r="935" spans="1:2" x14ac:dyDescent="0.25">
      <c r="A935" s="153" t="s">
        <v>416</v>
      </c>
      <c r="B935" s="153" t="s">
        <v>513</v>
      </c>
    </row>
    <row r="936" spans="1:2" x14ac:dyDescent="0.25">
      <c r="A936" s="153" t="s">
        <v>935</v>
      </c>
      <c r="B936" s="153" t="s">
        <v>995</v>
      </c>
    </row>
    <row r="937" spans="1:2" x14ac:dyDescent="0.25">
      <c r="A937" s="153" t="s">
        <v>283</v>
      </c>
      <c r="B937" s="153" t="s">
        <v>513</v>
      </c>
    </row>
    <row r="938" spans="1:2" x14ac:dyDescent="0.25">
      <c r="A938" s="153" t="s">
        <v>720</v>
      </c>
      <c r="B938" s="153" t="s">
        <v>906</v>
      </c>
    </row>
    <row r="939" spans="1:2" x14ac:dyDescent="0.25">
      <c r="A939" s="153" t="s">
        <v>296</v>
      </c>
      <c r="B939" s="153" t="s">
        <v>513</v>
      </c>
    </row>
    <row r="940" spans="1:2" x14ac:dyDescent="0.25">
      <c r="A940" s="153" t="s">
        <v>645</v>
      </c>
      <c r="B940" s="153" t="s">
        <v>906</v>
      </c>
    </row>
    <row r="941" spans="1:2" x14ac:dyDescent="0.25">
      <c r="A941" s="153" t="s">
        <v>1072</v>
      </c>
      <c r="B941" s="153" t="s">
        <v>1074</v>
      </c>
    </row>
    <row r="942" spans="1:2" x14ac:dyDescent="0.25">
      <c r="A942" s="153" t="s">
        <v>405</v>
      </c>
      <c r="B942" s="153" t="s">
        <v>513</v>
      </c>
    </row>
    <row r="943" spans="1:2" x14ac:dyDescent="0.25">
      <c r="A943" s="153" t="s">
        <v>1016</v>
      </c>
      <c r="B943" s="153" t="s">
        <v>1074</v>
      </c>
    </row>
    <row r="944" spans="1:2" x14ac:dyDescent="0.25">
      <c r="A944" s="153" t="s">
        <v>740</v>
      </c>
      <c r="B944" s="153" t="s">
        <v>906</v>
      </c>
    </row>
    <row r="945" spans="1:2" x14ac:dyDescent="0.25">
      <c r="A945" s="153" t="s">
        <v>960</v>
      </c>
      <c r="B945" s="153" t="s">
        <v>995</v>
      </c>
    </row>
    <row r="946" spans="1:2" x14ac:dyDescent="0.25">
      <c r="A946" s="153" t="s">
        <v>495</v>
      </c>
      <c r="B946" s="153" t="s">
        <v>513</v>
      </c>
    </row>
    <row r="947" spans="1:2" x14ac:dyDescent="0.25">
      <c r="A947" s="153" t="s">
        <v>423</v>
      </c>
      <c r="B947" s="153" t="s">
        <v>513</v>
      </c>
    </row>
    <row r="948" spans="1:2" x14ac:dyDescent="0.25">
      <c r="A948" s="153" t="s">
        <v>560</v>
      </c>
      <c r="B948" s="153" t="s">
        <v>906</v>
      </c>
    </row>
    <row r="949" spans="1:2" x14ac:dyDescent="0.25">
      <c r="A949" s="153" t="s">
        <v>450</v>
      </c>
      <c r="B949" s="153" t="s">
        <v>513</v>
      </c>
    </row>
    <row r="950" spans="1:2" x14ac:dyDescent="0.25">
      <c r="A950" s="153" t="s">
        <v>824</v>
      </c>
      <c r="B950" s="153" t="s">
        <v>906</v>
      </c>
    </row>
    <row r="951" spans="1:2" x14ac:dyDescent="0.25">
      <c r="A951" s="153" t="s">
        <v>306</v>
      </c>
      <c r="B951" s="153" t="s">
        <v>513</v>
      </c>
    </row>
    <row r="952" spans="1:2" x14ac:dyDescent="0.25">
      <c r="A952" s="153" t="s">
        <v>116</v>
      </c>
      <c r="B952" s="153" t="s">
        <v>513</v>
      </c>
    </row>
    <row r="953" spans="1:2" x14ac:dyDescent="0.25">
      <c r="A953" s="153" t="s">
        <v>784</v>
      </c>
      <c r="B953" s="153" t="s">
        <v>906</v>
      </c>
    </row>
    <row r="954" spans="1:2" x14ac:dyDescent="0.25">
      <c r="A954" s="153" t="s">
        <v>61</v>
      </c>
      <c r="B954" s="153" t="s">
        <v>513</v>
      </c>
    </row>
    <row r="955" spans="1:2" x14ac:dyDescent="0.25">
      <c r="A955" s="153" t="s">
        <v>156</v>
      </c>
      <c r="B955" s="153" t="s">
        <v>513</v>
      </c>
    </row>
    <row r="956" spans="1:2" x14ac:dyDescent="0.25">
      <c r="A956" s="153" t="s">
        <v>140</v>
      </c>
      <c r="B956" s="153" t="s">
        <v>513</v>
      </c>
    </row>
    <row r="957" spans="1:2" x14ac:dyDescent="0.25">
      <c r="A957" s="153" t="s">
        <v>953</v>
      </c>
      <c r="B957" s="153" t="s">
        <v>995</v>
      </c>
    </row>
    <row r="958" spans="1:2" x14ac:dyDescent="0.25">
      <c r="A958" s="153" t="s">
        <v>312</v>
      </c>
      <c r="B958" s="153" t="s">
        <v>513</v>
      </c>
    </row>
    <row r="959" spans="1:2" x14ac:dyDescent="0.25">
      <c r="A959" s="153" t="s">
        <v>355</v>
      </c>
      <c r="B959" s="153" t="s">
        <v>513</v>
      </c>
    </row>
    <row r="960" spans="1:2" x14ac:dyDescent="0.25">
      <c r="A960" s="153" t="s">
        <v>702</v>
      </c>
      <c r="B960" s="153" t="s">
        <v>906</v>
      </c>
    </row>
    <row r="961" spans="1:2" x14ac:dyDescent="0.25">
      <c r="A961" s="153" t="s">
        <v>186</v>
      </c>
      <c r="B961" s="153" t="s">
        <v>513</v>
      </c>
    </row>
    <row r="962" spans="1:2" x14ac:dyDescent="0.25">
      <c r="A962" s="153" t="s">
        <v>669</v>
      </c>
      <c r="B962" s="153" t="s">
        <v>906</v>
      </c>
    </row>
    <row r="963" spans="1:2" x14ac:dyDescent="0.25">
      <c r="A963" s="153" t="s">
        <v>629</v>
      </c>
      <c r="B963" s="153" t="s">
        <v>906</v>
      </c>
    </row>
    <row r="964" spans="1:2" x14ac:dyDescent="0.25">
      <c r="A964" s="153" t="s">
        <v>509</v>
      </c>
      <c r="B964" s="153" t="s">
        <v>513</v>
      </c>
    </row>
    <row r="965" spans="1:2" x14ac:dyDescent="0.25">
      <c r="A965" s="153" t="s">
        <v>323</v>
      </c>
      <c r="B965" s="153" t="s">
        <v>513</v>
      </c>
    </row>
    <row r="966" spans="1:2" x14ac:dyDescent="0.25">
      <c r="A966" s="153" t="s">
        <v>463</v>
      </c>
      <c r="B966" s="153" t="s">
        <v>513</v>
      </c>
    </row>
    <row r="967" spans="1:2" x14ac:dyDescent="0.25">
      <c r="A967" s="153" t="s">
        <v>877</v>
      </c>
      <c r="B967" s="153" t="s">
        <v>906</v>
      </c>
    </row>
    <row r="968" spans="1:2" x14ac:dyDescent="0.25">
      <c r="A968" s="153" t="s">
        <v>868</v>
      </c>
      <c r="B968" s="153" t="s">
        <v>906</v>
      </c>
    </row>
    <row r="969" spans="1:2" x14ac:dyDescent="0.25">
      <c r="A969" s="153" t="s">
        <v>178</v>
      </c>
      <c r="B969" s="153" t="s">
        <v>513</v>
      </c>
    </row>
    <row r="970" spans="1:2" x14ac:dyDescent="0.25">
      <c r="A970" s="153" t="s">
        <v>47</v>
      </c>
      <c r="B970" s="153" t="s">
        <v>513</v>
      </c>
    </row>
    <row r="971" spans="1:2" x14ac:dyDescent="0.25">
      <c r="A971" s="153" t="s">
        <v>913</v>
      </c>
      <c r="B971" s="153" t="s">
        <v>995</v>
      </c>
    </row>
    <row r="972" spans="1:2" x14ac:dyDescent="0.25">
      <c r="A972" s="153" t="s">
        <v>961</v>
      </c>
      <c r="B972" s="153" t="s">
        <v>995</v>
      </c>
    </row>
    <row r="973" spans="1:2" x14ac:dyDescent="0.25">
      <c r="A973" s="153" t="s">
        <v>378</v>
      </c>
      <c r="B973" s="153" t="s">
        <v>513</v>
      </c>
    </row>
    <row r="974" spans="1:2" x14ac:dyDescent="0.25">
      <c r="A974" s="153" t="s">
        <v>377</v>
      </c>
      <c r="B974" s="153" t="s">
        <v>513</v>
      </c>
    </row>
    <row r="975" spans="1:2" x14ac:dyDescent="0.25">
      <c r="A975" s="153" t="s">
        <v>392</v>
      </c>
      <c r="B975" s="153" t="s">
        <v>513</v>
      </c>
    </row>
    <row r="976" spans="1:2" x14ac:dyDescent="0.25">
      <c r="A976" s="153" t="s">
        <v>393</v>
      </c>
      <c r="B976" s="153" t="s">
        <v>513</v>
      </c>
    </row>
    <row r="977" spans="1:2" x14ac:dyDescent="0.25">
      <c r="A977" s="153" t="s">
        <v>389</v>
      </c>
      <c r="B977" s="153" t="s">
        <v>513</v>
      </c>
    </row>
    <row r="978" spans="1:2" x14ac:dyDescent="0.25">
      <c r="A978" s="153" t="s">
        <v>398</v>
      </c>
      <c r="B978" s="153" t="s">
        <v>513</v>
      </c>
    </row>
    <row r="979" spans="1:2" x14ac:dyDescent="0.25">
      <c r="A979" s="153" t="s">
        <v>370</v>
      </c>
      <c r="B979" s="153" t="s">
        <v>513</v>
      </c>
    </row>
    <row r="980" spans="1:2" x14ac:dyDescent="0.25">
      <c r="A980" s="153" t="s">
        <v>282</v>
      </c>
      <c r="B980" s="153" t="s">
        <v>513</v>
      </c>
    </row>
    <row r="981" spans="1:2" x14ac:dyDescent="0.25">
      <c r="A981" s="153" t="s">
        <v>978</v>
      </c>
      <c r="B981" s="153" t="s">
        <v>995</v>
      </c>
    </row>
    <row r="982" spans="1:2" ht="30" x14ac:dyDescent="0.25">
      <c r="A982" s="155" t="s">
        <v>1030</v>
      </c>
      <c r="B982" s="153" t="s">
        <v>1074</v>
      </c>
    </row>
    <row r="983" spans="1:2" x14ac:dyDescent="0.25">
      <c r="A983" s="153" t="s">
        <v>759</v>
      </c>
      <c r="B983" s="153" t="s">
        <v>906</v>
      </c>
    </row>
    <row r="984" spans="1:2" x14ac:dyDescent="0.25">
      <c r="A984" s="153" t="s">
        <v>959</v>
      </c>
      <c r="B984" s="153" t="s">
        <v>995</v>
      </c>
    </row>
    <row r="985" spans="1:2" x14ac:dyDescent="0.25">
      <c r="A985" s="153" t="s">
        <v>817</v>
      </c>
      <c r="B985" s="153" t="s">
        <v>906</v>
      </c>
    </row>
    <row r="986" spans="1:2" ht="30" x14ac:dyDescent="0.25">
      <c r="A986" s="155" t="s">
        <v>1002</v>
      </c>
      <c r="B986" s="153" t="s">
        <v>1074</v>
      </c>
    </row>
    <row r="987" spans="1:2" ht="30" x14ac:dyDescent="0.25">
      <c r="A987" s="155" t="s">
        <v>732</v>
      </c>
      <c r="B987" s="153" t="s">
        <v>906</v>
      </c>
    </row>
    <row r="988" spans="1:2" x14ac:dyDescent="0.25">
      <c r="A988" s="153" t="s">
        <v>846</v>
      </c>
      <c r="B988" s="153" t="s">
        <v>906</v>
      </c>
    </row>
    <row r="989" spans="1:2" x14ac:dyDescent="0.25">
      <c r="A989" s="153" t="s">
        <v>949</v>
      </c>
      <c r="B989" s="153" t="s">
        <v>995</v>
      </c>
    </row>
    <row r="990" spans="1:2" x14ac:dyDescent="0.25">
      <c r="A990" s="153" t="s">
        <v>954</v>
      </c>
      <c r="B990" s="153" t="s">
        <v>995</v>
      </c>
    </row>
    <row r="991" spans="1:2" x14ac:dyDescent="0.25">
      <c r="A991" s="153" t="s">
        <v>1059</v>
      </c>
      <c r="B991" s="153" t="s">
        <v>1074</v>
      </c>
    </row>
    <row r="992" spans="1:2" x14ac:dyDescent="0.25">
      <c r="A992" s="153" t="s">
        <v>293</v>
      </c>
      <c r="B992" s="153" t="s">
        <v>513</v>
      </c>
    </row>
    <row r="993" spans="1:2" x14ac:dyDescent="0.25">
      <c r="A993" s="153" t="s">
        <v>369</v>
      </c>
      <c r="B993" s="153" t="s">
        <v>513</v>
      </c>
    </row>
    <row r="994" spans="1:2" x14ac:dyDescent="0.25">
      <c r="A994" s="153" t="s">
        <v>456</v>
      </c>
      <c r="B994" s="153" t="s">
        <v>513</v>
      </c>
    </row>
    <row r="995" spans="1:2" x14ac:dyDescent="0.25">
      <c r="A995" s="153" t="s">
        <v>300</v>
      </c>
      <c r="B995" s="153" t="s">
        <v>513</v>
      </c>
    </row>
    <row r="996" spans="1:2" x14ac:dyDescent="0.25">
      <c r="A996" s="153" t="s">
        <v>735</v>
      </c>
      <c r="B996" s="153" t="s">
        <v>906</v>
      </c>
    </row>
    <row r="997" spans="1:2" x14ac:dyDescent="0.25">
      <c r="A997" s="153" t="s">
        <v>485</v>
      </c>
      <c r="B997" s="153" t="s">
        <v>513</v>
      </c>
    </row>
    <row r="998" spans="1:2" x14ac:dyDescent="0.25">
      <c r="A998" s="153" t="s">
        <v>802</v>
      </c>
      <c r="B998" s="153" t="s">
        <v>906</v>
      </c>
    </row>
    <row r="999" spans="1:2" x14ac:dyDescent="0.25">
      <c r="A999" s="153" t="s">
        <v>699</v>
      </c>
      <c r="B999" s="153" t="s">
        <v>906</v>
      </c>
    </row>
    <row r="1000" spans="1:2" x14ac:dyDescent="0.25">
      <c r="A1000" s="153" t="s">
        <v>249</v>
      </c>
      <c r="B1000" s="153" t="s">
        <v>513</v>
      </c>
    </row>
    <row r="1001" spans="1:2" x14ac:dyDescent="0.25">
      <c r="A1001" s="153" t="s">
        <v>776</v>
      </c>
      <c r="B1001" s="153" t="s">
        <v>906</v>
      </c>
    </row>
    <row r="1002" spans="1:2" x14ac:dyDescent="0.25">
      <c r="A1002" s="153" t="s">
        <v>842</v>
      </c>
      <c r="B1002" s="153" t="s">
        <v>906</v>
      </c>
    </row>
    <row r="1003" spans="1:2" x14ac:dyDescent="0.25">
      <c r="A1003" s="153" t="s">
        <v>997</v>
      </c>
      <c r="B1003" s="153" t="s">
        <v>995</v>
      </c>
    </row>
    <row r="1004" spans="1:2" x14ac:dyDescent="0.25">
      <c r="A1004" s="153" t="s">
        <v>683</v>
      </c>
      <c r="B1004" s="153" t="s">
        <v>906</v>
      </c>
    </row>
    <row r="1005" spans="1:2" x14ac:dyDescent="0.25">
      <c r="A1005" s="153" t="s">
        <v>967</v>
      </c>
      <c r="B1005" s="153" t="s">
        <v>995</v>
      </c>
    </row>
    <row r="1006" spans="1:2" x14ac:dyDescent="0.25">
      <c r="A1006" s="153" t="s">
        <v>1051</v>
      </c>
      <c r="B1006" s="153" t="s">
        <v>1074</v>
      </c>
    </row>
    <row r="1007" spans="1:2" x14ac:dyDescent="0.25">
      <c r="A1007" s="153" t="s">
        <v>1019</v>
      </c>
      <c r="B1007" s="153" t="s">
        <v>1074</v>
      </c>
    </row>
    <row r="1008" spans="1:2" x14ac:dyDescent="0.25">
      <c r="A1008" s="153" t="s">
        <v>993</v>
      </c>
      <c r="B1008" s="153" t="s">
        <v>995</v>
      </c>
    </row>
    <row r="1009" spans="1:2" x14ac:dyDescent="0.25">
      <c r="A1009" s="153" t="s">
        <v>993</v>
      </c>
      <c r="B1009" s="153" t="s">
        <v>1074</v>
      </c>
    </row>
    <row r="1010" spans="1:2" x14ac:dyDescent="0.25">
      <c r="A1010" s="153" t="s">
        <v>940</v>
      </c>
      <c r="B1010" s="153" t="s">
        <v>995</v>
      </c>
    </row>
    <row r="1011" spans="1:2" x14ac:dyDescent="0.25">
      <c r="A1011" s="153" t="s">
        <v>674</v>
      </c>
      <c r="B1011" s="153" t="s">
        <v>906</v>
      </c>
    </row>
    <row r="1012" spans="1:2" x14ac:dyDescent="0.25">
      <c r="A1012" s="153" t="s">
        <v>593</v>
      </c>
      <c r="B1012" s="153" t="s">
        <v>906</v>
      </c>
    </row>
    <row r="1013" spans="1:2" x14ac:dyDescent="0.25">
      <c r="A1013" s="153" t="s">
        <v>929</v>
      </c>
      <c r="B1013" s="153" t="s">
        <v>995</v>
      </c>
    </row>
    <row r="1014" spans="1:2" x14ac:dyDescent="0.25">
      <c r="A1014" s="153" t="s">
        <v>834</v>
      </c>
      <c r="B1014" s="153" t="s">
        <v>906</v>
      </c>
    </row>
    <row r="1015" spans="1:2" x14ac:dyDescent="0.25">
      <c r="A1015" s="153" t="s">
        <v>996</v>
      </c>
      <c r="B1015" s="153" t="s">
        <v>995</v>
      </c>
    </row>
    <row r="1016" spans="1:2" x14ac:dyDescent="0.25">
      <c r="A1016" s="153" t="s">
        <v>204</v>
      </c>
      <c r="B1016" s="153" t="s">
        <v>513</v>
      </c>
    </row>
    <row r="1017" spans="1:2" x14ac:dyDescent="0.25">
      <c r="A1017" s="153" t="s">
        <v>96</v>
      </c>
      <c r="B1017" s="153" t="s">
        <v>513</v>
      </c>
    </row>
    <row r="1018" spans="1:2" x14ac:dyDescent="0.25">
      <c r="A1018" s="153" t="s">
        <v>72</v>
      </c>
      <c r="B1018" s="153" t="s">
        <v>513</v>
      </c>
    </row>
    <row r="1019" spans="1:2" x14ac:dyDescent="0.25">
      <c r="A1019" s="153" t="s">
        <v>532</v>
      </c>
      <c r="B1019" s="153" t="s">
        <v>906</v>
      </c>
    </row>
    <row r="1020" spans="1:2" x14ac:dyDescent="0.25">
      <c r="A1020" s="153" t="s">
        <v>314</v>
      </c>
      <c r="B1020" s="153" t="s">
        <v>513</v>
      </c>
    </row>
    <row r="1021" spans="1:2" x14ac:dyDescent="0.25">
      <c r="A1021" s="153" t="s">
        <v>582</v>
      </c>
      <c r="B1021" s="153" t="s">
        <v>906</v>
      </c>
    </row>
    <row r="1022" spans="1:2" x14ac:dyDescent="0.25">
      <c r="A1022" s="153" t="s">
        <v>251</v>
      </c>
      <c r="B1022" s="153" t="s">
        <v>513</v>
      </c>
    </row>
    <row r="1023" spans="1:2" x14ac:dyDescent="0.25">
      <c r="A1023" s="153" t="s">
        <v>865</v>
      </c>
      <c r="B1023" s="153" t="s">
        <v>906</v>
      </c>
    </row>
    <row r="1024" spans="1:2" x14ac:dyDescent="0.25">
      <c r="A1024" s="153" t="s">
        <v>221</v>
      </c>
      <c r="B1024" s="153" t="s">
        <v>513</v>
      </c>
    </row>
    <row r="1025" spans="1:3" x14ac:dyDescent="0.25">
      <c r="A1025" s="153" t="s">
        <v>1062</v>
      </c>
      <c r="B1025" s="153" t="s">
        <v>1074</v>
      </c>
    </row>
    <row r="1026" spans="1:3" x14ac:dyDescent="0.25">
      <c r="A1026" s="153" t="s">
        <v>52</v>
      </c>
      <c r="B1026" s="153" t="s">
        <v>513</v>
      </c>
    </row>
    <row r="1027" spans="1:3" x14ac:dyDescent="0.25">
      <c r="A1027" s="153" t="s">
        <v>346</v>
      </c>
      <c r="B1027" s="153" t="s">
        <v>513</v>
      </c>
    </row>
    <row r="1028" spans="1:3" x14ac:dyDescent="0.25">
      <c r="A1028" s="153" t="s">
        <v>92</v>
      </c>
      <c r="B1028" s="153" t="s">
        <v>513</v>
      </c>
    </row>
    <row r="1029" spans="1:3" x14ac:dyDescent="0.25">
      <c r="A1029" s="153" t="s">
        <v>171</v>
      </c>
      <c r="B1029" s="153" t="s">
        <v>513</v>
      </c>
    </row>
    <row r="1030" spans="1:3" x14ac:dyDescent="0.25">
      <c r="A1030" s="153" t="s">
        <v>173</v>
      </c>
      <c r="B1030" s="153" t="s">
        <v>513</v>
      </c>
    </row>
    <row r="1031" spans="1:3" x14ac:dyDescent="0.25">
      <c r="A1031" s="153" t="s">
        <v>359</v>
      </c>
      <c r="B1031" s="153" t="s">
        <v>513</v>
      </c>
    </row>
    <row r="1032" spans="1:3" x14ac:dyDescent="0.25">
      <c r="A1032" s="153" t="s">
        <v>471</v>
      </c>
      <c r="B1032" s="153" t="s">
        <v>513</v>
      </c>
    </row>
    <row r="1033" spans="1:3" x14ac:dyDescent="0.25">
      <c r="A1033" s="153" t="s">
        <v>364</v>
      </c>
      <c r="B1033" s="153" t="s">
        <v>513</v>
      </c>
    </row>
    <row r="1034" spans="1:3" x14ac:dyDescent="0.25">
      <c r="A1034" s="153" t="s">
        <v>360</v>
      </c>
      <c r="B1034" s="153" t="s">
        <v>513</v>
      </c>
    </row>
    <row r="1035" spans="1:3" x14ac:dyDescent="0.25">
      <c r="A1035" s="153" t="s">
        <v>365</v>
      </c>
      <c r="B1035" s="153" t="s">
        <v>513</v>
      </c>
    </row>
    <row r="1037" spans="1:3" x14ac:dyDescent="0.25">
      <c r="A1037" s="156" t="s">
        <v>8</v>
      </c>
      <c r="B1037" s="156" t="s">
        <v>1132</v>
      </c>
      <c r="C1037" s="152" t="s">
        <v>1132</v>
      </c>
    </row>
    <row r="1038" spans="1:3" x14ac:dyDescent="0.25">
      <c r="A1038" s="153" t="s">
        <v>1156</v>
      </c>
      <c r="B1038" s="157">
        <v>30</v>
      </c>
      <c r="C1038" s="153">
        <v>90</v>
      </c>
    </row>
    <row r="1039" spans="1:3" x14ac:dyDescent="0.25">
      <c r="A1039" s="153" t="s">
        <v>1147</v>
      </c>
      <c r="B1039" s="157">
        <v>3</v>
      </c>
      <c r="C1039" s="153">
        <v>9</v>
      </c>
    </row>
    <row r="1040" spans="1:3" x14ac:dyDescent="0.25">
      <c r="A1040" s="153" t="s">
        <v>1143</v>
      </c>
      <c r="B1040" s="157">
        <v>3</v>
      </c>
      <c r="C1040" s="153">
        <v>9</v>
      </c>
    </row>
    <row r="1041" spans="1:3" x14ac:dyDescent="0.25">
      <c r="A1041" s="153" t="s">
        <v>1139</v>
      </c>
      <c r="B1041" s="157">
        <v>2</v>
      </c>
      <c r="C1041" s="153">
        <v>6</v>
      </c>
    </row>
    <row r="1042" spans="1:3" x14ac:dyDescent="0.25">
      <c r="A1042" s="153" t="s">
        <v>1136</v>
      </c>
      <c r="B1042" s="157">
        <v>10</v>
      </c>
      <c r="C1042" s="153">
        <v>30</v>
      </c>
    </row>
    <row r="1043" spans="1:3" x14ac:dyDescent="0.25">
      <c r="A1043" s="153" t="s">
        <v>1161</v>
      </c>
      <c r="B1043" s="157">
        <v>0.05</v>
      </c>
      <c r="C1043" s="153">
        <v>0.15</v>
      </c>
    </row>
    <row r="1044" spans="1:3" x14ac:dyDescent="0.25">
      <c r="A1044" s="153" t="s">
        <v>1159</v>
      </c>
      <c r="B1044" s="157">
        <v>3</v>
      </c>
      <c r="C1044" s="153">
        <v>9</v>
      </c>
    </row>
    <row r="1045" spans="1:3" x14ac:dyDescent="0.25">
      <c r="A1045" s="153" t="s">
        <v>1141</v>
      </c>
      <c r="B1045" s="157">
        <v>3</v>
      </c>
      <c r="C1045" s="153">
        <v>9</v>
      </c>
    </row>
    <row r="1046" spans="1:3" x14ac:dyDescent="0.25">
      <c r="A1046" s="153" t="s">
        <v>1155</v>
      </c>
      <c r="B1046" s="157">
        <v>45</v>
      </c>
      <c r="C1046" s="153">
        <v>135</v>
      </c>
    </row>
    <row r="1047" spans="1:3" x14ac:dyDescent="0.25">
      <c r="A1047" s="153" t="s">
        <v>1158</v>
      </c>
      <c r="B1047" s="157">
        <v>3</v>
      </c>
      <c r="C1047" s="153">
        <v>9</v>
      </c>
    </row>
    <row r="1048" spans="1:3" x14ac:dyDescent="0.25">
      <c r="A1048" s="153" t="s">
        <v>1154</v>
      </c>
      <c r="B1048" s="157">
        <v>60</v>
      </c>
      <c r="C1048" s="153">
        <v>180</v>
      </c>
    </row>
    <row r="1049" spans="1:3" x14ac:dyDescent="0.25">
      <c r="A1049" s="153" t="s">
        <v>1152</v>
      </c>
      <c r="B1049" s="157">
        <v>3</v>
      </c>
      <c r="C1049" s="153">
        <v>9</v>
      </c>
    </row>
    <row r="1050" spans="1:3" x14ac:dyDescent="0.25">
      <c r="A1050" s="153" t="s">
        <v>1153</v>
      </c>
      <c r="B1050" s="157">
        <v>2</v>
      </c>
      <c r="C1050" s="153">
        <v>6</v>
      </c>
    </row>
    <row r="1051" spans="1:3" x14ac:dyDescent="0.25">
      <c r="A1051" s="153" t="s">
        <v>1149</v>
      </c>
      <c r="B1051" s="157">
        <v>4</v>
      </c>
      <c r="C1051" s="153">
        <v>12</v>
      </c>
    </row>
    <row r="1052" spans="1:3" x14ac:dyDescent="0.25">
      <c r="A1052" s="153" t="s">
        <v>1151</v>
      </c>
      <c r="B1052" s="157">
        <v>3</v>
      </c>
      <c r="C1052" s="153">
        <v>9</v>
      </c>
    </row>
    <row r="1053" spans="1:3" x14ac:dyDescent="0.25">
      <c r="A1053" s="153" t="s">
        <v>1134</v>
      </c>
      <c r="B1053" s="157">
        <v>30</v>
      </c>
      <c r="C1053" s="153">
        <v>90</v>
      </c>
    </row>
    <row r="1054" spans="1:3" x14ac:dyDescent="0.25">
      <c r="A1054" s="153" t="s">
        <v>1163</v>
      </c>
      <c r="B1054" s="157">
        <v>0.3</v>
      </c>
      <c r="C1054" s="153">
        <v>0.9</v>
      </c>
    </row>
    <row r="1055" spans="1:3" x14ac:dyDescent="0.25">
      <c r="A1055" s="153" t="s">
        <v>1164</v>
      </c>
      <c r="B1055" s="157">
        <v>0.1</v>
      </c>
      <c r="C1055" s="153">
        <v>0.3</v>
      </c>
    </row>
    <row r="1056" spans="1:3" x14ac:dyDescent="0.25">
      <c r="A1056" s="153" t="s">
        <v>1145</v>
      </c>
      <c r="B1056" s="157">
        <v>1</v>
      </c>
      <c r="C1056" s="153">
        <v>3</v>
      </c>
    </row>
    <row r="1057" spans="1:3" x14ac:dyDescent="0.25">
      <c r="A1057" s="153" t="s">
        <v>1165</v>
      </c>
      <c r="B1057" s="157">
        <v>0.5</v>
      </c>
      <c r="C1057" s="153">
        <v>1.5</v>
      </c>
    </row>
    <row r="1058" spans="1:3" x14ac:dyDescent="0.25">
      <c r="A1058" s="153" t="s">
        <v>1135</v>
      </c>
      <c r="B1058" s="157">
        <v>10</v>
      </c>
      <c r="C1058" s="153">
        <v>30</v>
      </c>
    </row>
    <row r="1059" spans="1:3" x14ac:dyDescent="0.25">
      <c r="A1059" s="153" t="s">
        <v>1162</v>
      </c>
      <c r="B1059" s="157">
        <v>0.3</v>
      </c>
      <c r="C1059" s="153">
        <v>0.9</v>
      </c>
    </row>
    <row r="1060" spans="1:3" x14ac:dyDescent="0.25">
      <c r="A1060" s="153" t="s">
        <v>1150</v>
      </c>
      <c r="B1060" s="157">
        <v>6</v>
      </c>
      <c r="C1060" s="153">
        <v>18</v>
      </c>
    </row>
    <row r="1061" spans="1:3" x14ac:dyDescent="0.25">
      <c r="A1061" s="153" t="s">
        <v>1137</v>
      </c>
      <c r="B1061" s="157">
        <v>5</v>
      </c>
      <c r="C1061" s="153">
        <v>15</v>
      </c>
    </row>
    <row r="1062" spans="1:3" x14ac:dyDescent="0.25">
      <c r="A1062" s="153" t="s">
        <v>1146</v>
      </c>
      <c r="B1062" s="157">
        <v>2</v>
      </c>
      <c r="C1062" s="153">
        <v>6</v>
      </c>
    </row>
    <row r="1063" spans="1:3" x14ac:dyDescent="0.25">
      <c r="A1063" s="153" t="s">
        <v>1166</v>
      </c>
      <c r="B1063" s="157">
        <v>0.5</v>
      </c>
      <c r="C1063" s="153">
        <v>1.5</v>
      </c>
    </row>
    <row r="1064" spans="1:3" x14ac:dyDescent="0.25">
      <c r="A1064" s="153" t="s">
        <v>1140</v>
      </c>
      <c r="B1064" s="157">
        <v>10</v>
      </c>
      <c r="C1064" s="153">
        <v>30</v>
      </c>
    </row>
    <row r="1065" spans="1:3" x14ac:dyDescent="0.25">
      <c r="A1065" s="153" t="s">
        <v>1144</v>
      </c>
      <c r="B1065" s="157">
        <v>5</v>
      </c>
      <c r="C1065" s="153">
        <v>15</v>
      </c>
    </row>
    <row r="1066" spans="1:3" x14ac:dyDescent="0.25">
      <c r="A1066" s="153" t="s">
        <v>1138</v>
      </c>
      <c r="B1066" s="157">
        <v>3</v>
      </c>
      <c r="C1066" s="153">
        <v>9</v>
      </c>
    </row>
    <row r="1067" spans="1:3" x14ac:dyDescent="0.25">
      <c r="A1067" s="153" t="s">
        <v>1142</v>
      </c>
      <c r="B1067" s="157">
        <v>3</v>
      </c>
      <c r="C1067" s="153">
        <v>9</v>
      </c>
    </row>
    <row r="1068" spans="1:3" x14ac:dyDescent="0.25">
      <c r="A1068" s="153" t="s">
        <v>1160</v>
      </c>
      <c r="B1068" s="157">
        <v>0.3</v>
      </c>
      <c r="C1068" s="153">
        <v>0.9</v>
      </c>
    </row>
    <row r="1069" spans="1:3" x14ac:dyDescent="0.25">
      <c r="A1069" s="153" t="s">
        <v>1157</v>
      </c>
      <c r="B1069" s="157">
        <v>0.3</v>
      </c>
      <c r="C1069" s="153">
        <v>0.9</v>
      </c>
    </row>
    <row r="1070" spans="1:3" x14ac:dyDescent="0.25">
      <c r="A1070" s="153" t="s">
        <v>1133</v>
      </c>
      <c r="B1070" s="157">
        <v>5</v>
      </c>
      <c r="C1070" s="153">
        <v>15</v>
      </c>
    </row>
    <row r="1071" spans="1:3" x14ac:dyDescent="0.25">
      <c r="A1071" s="153" t="s">
        <v>1148</v>
      </c>
      <c r="B1071" s="157">
        <v>1</v>
      </c>
      <c r="C1071" s="153">
        <v>3</v>
      </c>
    </row>
    <row r="1073" spans="1:1" x14ac:dyDescent="0.25">
      <c r="A1073" s="153" t="s">
        <v>1191</v>
      </c>
    </row>
    <row r="1074" spans="1:1" x14ac:dyDescent="0.25">
      <c r="A1074" s="153" t="s">
        <v>1192</v>
      </c>
    </row>
  </sheetData>
  <sheetProtection password="C7FB" sheet="1" selectLockedCells="1"/>
  <sortState xmlns:xlrd2="http://schemas.microsoft.com/office/spreadsheetml/2017/richdata2" ref="A1038:B1071">
    <sortCondition ref="A1038"/>
  </sortState>
  <mergeCells count="3">
    <mergeCell ref="D1:P1"/>
    <mergeCell ref="D15:P15"/>
    <mergeCell ref="D8:P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13EB0-EC9D-4706-9757-605F63891471}">
  <dimension ref="B1:AD126"/>
  <sheetViews>
    <sheetView tabSelected="1" topLeftCell="A95" zoomScaleNormal="100" workbookViewId="0">
      <selection activeCell="C77" sqref="C77"/>
    </sheetView>
  </sheetViews>
  <sheetFormatPr defaultRowHeight="15" x14ac:dyDescent="0.25"/>
  <cols>
    <col min="1" max="1" width="3.85546875" style="1" customWidth="1"/>
    <col min="2" max="2" width="66.140625" style="1" bestFit="1" customWidth="1"/>
    <col min="3" max="3" width="53.85546875" style="1" customWidth="1"/>
    <col min="4" max="4" width="13.42578125" style="7" customWidth="1"/>
    <col min="5" max="16" width="11.85546875" style="31" customWidth="1"/>
    <col min="17" max="17" width="9.28515625" style="31" customWidth="1"/>
    <col min="18" max="18" width="9.5703125" style="31" bestFit="1" customWidth="1"/>
    <col min="19" max="21" width="9.140625" style="31"/>
    <col min="22" max="24" width="9.140625" style="38"/>
    <col min="25" max="16384" width="9.140625" style="1"/>
  </cols>
  <sheetData>
    <row r="1" spans="2:19" ht="34.5" x14ac:dyDescent="0.9">
      <c r="B1" s="68"/>
      <c r="C1" s="70" t="s">
        <v>1247</v>
      </c>
    </row>
    <row r="2" spans="2:19" ht="26.25" x14ac:dyDescent="0.55000000000000004">
      <c r="B2" s="71" t="s">
        <v>1245</v>
      </c>
      <c r="C2" s="72" t="s">
        <v>1246</v>
      </c>
    </row>
    <row r="3" spans="2:19" ht="26.25" x14ac:dyDescent="0.55000000000000004">
      <c r="B3" s="71"/>
      <c r="C3" s="72"/>
    </row>
    <row r="4" spans="2:19" ht="23.25" x14ac:dyDescent="0.35">
      <c r="B4" s="73" t="s">
        <v>1248</v>
      </c>
      <c r="C4" s="69"/>
      <c r="E4" s="181" t="s">
        <v>1089</v>
      </c>
      <c r="F4" s="181"/>
      <c r="G4" s="201"/>
      <c r="H4" s="201"/>
      <c r="I4" s="201"/>
      <c r="J4" s="201"/>
      <c r="K4" s="201"/>
      <c r="L4" s="201"/>
      <c r="M4" s="201"/>
      <c r="N4" s="201"/>
      <c r="O4" s="201"/>
      <c r="P4" s="201"/>
      <c r="Q4" s="201"/>
    </row>
    <row r="5" spans="2:19" ht="15.75" customHeight="1" x14ac:dyDescent="0.35">
      <c r="B5" s="73"/>
      <c r="C5" s="69"/>
      <c r="E5" s="32" t="s">
        <v>1075</v>
      </c>
      <c r="F5" s="32" t="s">
        <v>1076</v>
      </c>
      <c r="G5" s="32" t="s">
        <v>1077</v>
      </c>
      <c r="H5" s="32" t="s">
        <v>1078</v>
      </c>
      <c r="I5" s="32" t="s">
        <v>1079</v>
      </c>
      <c r="J5" s="32" t="s">
        <v>1080</v>
      </c>
      <c r="K5" s="32" t="s">
        <v>1081</v>
      </c>
      <c r="L5" s="32" t="s">
        <v>1082</v>
      </c>
      <c r="M5" s="32" t="s">
        <v>1083</v>
      </c>
      <c r="N5" s="32" t="s">
        <v>1084</v>
      </c>
      <c r="O5" s="32" t="s">
        <v>1085</v>
      </c>
      <c r="P5" s="32" t="s">
        <v>1086</v>
      </c>
      <c r="Q5" s="33" t="s">
        <v>1090</v>
      </c>
    </row>
    <row r="6" spans="2:19" ht="55.5" customHeight="1" x14ac:dyDescent="0.25">
      <c r="B6" s="205" t="s">
        <v>1326</v>
      </c>
      <c r="C6" s="206"/>
      <c r="E6" s="35" t="e">
        <f>VLOOKUP($C$15,Lists!$D$17:$P$20,2,FALSE)</f>
        <v>#N/A</v>
      </c>
      <c r="F6" s="35" t="e">
        <f>VLOOKUP($C$15,Lists!$D$17:$P$20,3,FALSE)</f>
        <v>#N/A</v>
      </c>
      <c r="G6" s="35" t="e">
        <f>VLOOKUP($C$15,Lists!$D$17:$P$20,4,FALSE)</f>
        <v>#N/A</v>
      </c>
      <c r="H6" s="35" t="e">
        <f>VLOOKUP($C$15,Lists!$D$17:$P$20,5,FALSE)</f>
        <v>#N/A</v>
      </c>
      <c r="I6" s="35" t="e">
        <f>VLOOKUP($C$15,Lists!$D$17:$P$20,6,FALSE)</f>
        <v>#N/A</v>
      </c>
      <c r="J6" s="35" t="e">
        <f>VLOOKUP($C$15,Lists!$D$17:$P$20,7,FALSE)</f>
        <v>#N/A</v>
      </c>
      <c r="K6" s="35" t="e">
        <f>VLOOKUP($C$15,Lists!$D$17:$P$20,8,FALSE)</f>
        <v>#N/A</v>
      </c>
      <c r="L6" s="35" t="e">
        <f>VLOOKUP($C$15,Lists!$D$17:$P$20,9,FALSE)</f>
        <v>#N/A</v>
      </c>
      <c r="M6" s="35" t="e">
        <f>VLOOKUP($C$15,Lists!$D$17:$P$20,10,FALSE)</f>
        <v>#N/A</v>
      </c>
      <c r="N6" s="35" t="e">
        <f>VLOOKUP($C$15,Lists!$D$17:$P$20,11,FALSE)</f>
        <v>#N/A</v>
      </c>
      <c r="O6" s="35" t="e">
        <f>VLOOKUP($C$15,Lists!$D$17:$P$20,12,FALSE)</f>
        <v>#N/A</v>
      </c>
      <c r="P6" s="35" t="e">
        <f>VLOOKUP($C$15,Lists!$D$17:$P$20,13,FALSE)</f>
        <v>#N/A</v>
      </c>
      <c r="Q6" s="35" t="e">
        <f>SUM(E6:P6)</f>
        <v>#N/A</v>
      </c>
    </row>
    <row r="7" spans="2:19" x14ac:dyDescent="0.25">
      <c r="B7" s="69"/>
      <c r="C7" s="69"/>
      <c r="M7" s="204" t="s">
        <v>1091</v>
      </c>
      <c r="N7" s="204"/>
      <c r="O7" s="204"/>
      <c r="P7" s="204"/>
      <c r="Q7" s="37" t="e">
        <f>Q6/365</f>
        <v>#N/A</v>
      </c>
    </row>
    <row r="8" spans="2:19" x14ac:dyDescent="0.25">
      <c r="B8" s="5" t="s">
        <v>1092</v>
      </c>
      <c r="C8" s="95"/>
    </row>
    <row r="9" spans="2:19" x14ac:dyDescent="0.25">
      <c r="B9" s="185" t="s">
        <v>0</v>
      </c>
      <c r="C9" s="186"/>
      <c r="E9" s="179" t="s">
        <v>2</v>
      </c>
      <c r="F9" s="179"/>
      <c r="G9" s="179"/>
      <c r="H9" s="194" t="str">
        <f>IF(COUNT(C40,C43,C44,C47,C48)=0,"ENTER PUMP INFORMATION",IF(NOT(ISBLANK(C40)),C40,IF(NOT(ISBLANK(C43)),(SQRT(3)*C43*C44)/1000,((C47*C48)/(367*O9)))))</f>
        <v>ENTER PUMP INFORMATION</v>
      </c>
      <c r="I9" s="194"/>
      <c r="L9" s="179" t="s">
        <v>1096</v>
      </c>
      <c r="M9" s="179"/>
      <c r="N9" s="179"/>
      <c r="O9" s="207">
        <v>0.65</v>
      </c>
      <c r="P9" s="207"/>
    </row>
    <row r="10" spans="2:19" x14ac:dyDescent="0.25">
      <c r="B10" s="187" t="s">
        <v>1234</v>
      </c>
      <c r="C10" s="188"/>
      <c r="E10" s="179"/>
      <c r="F10" s="179"/>
      <c r="G10" s="179"/>
      <c r="H10" s="194"/>
      <c r="I10" s="194"/>
      <c r="L10" s="179"/>
      <c r="M10" s="179"/>
      <c r="N10" s="179"/>
      <c r="O10" s="207"/>
      <c r="P10" s="207"/>
    </row>
    <row r="11" spans="2:19" x14ac:dyDescent="0.25">
      <c r="B11" s="81" t="s">
        <v>10</v>
      </c>
      <c r="C11" s="60"/>
      <c r="E11" s="179" t="s">
        <v>1315</v>
      </c>
      <c r="F11" s="179"/>
      <c r="G11" s="179"/>
      <c r="H11" s="194" t="e">
        <f>H9*C66</f>
        <v>#VALUE!</v>
      </c>
      <c r="I11" s="194"/>
      <c r="L11" s="179" t="s">
        <v>1321</v>
      </c>
      <c r="M11" s="179"/>
      <c r="N11" s="179"/>
      <c r="O11" s="180">
        <f>C68</f>
        <v>0</v>
      </c>
      <c r="P11" s="180"/>
    </row>
    <row r="12" spans="2:19" x14ac:dyDescent="0.25">
      <c r="B12" s="81" t="s">
        <v>11</v>
      </c>
      <c r="C12" s="60"/>
      <c r="E12" s="179"/>
      <c r="F12" s="179"/>
      <c r="G12" s="179"/>
      <c r="H12" s="194"/>
      <c r="I12" s="194"/>
      <c r="L12" s="179"/>
      <c r="M12" s="179"/>
      <c r="N12" s="179"/>
      <c r="O12" s="180"/>
      <c r="P12" s="180"/>
    </row>
    <row r="13" spans="2:19" ht="15" customHeight="1" x14ac:dyDescent="0.25">
      <c r="B13" s="81" t="s">
        <v>1224</v>
      </c>
      <c r="C13" s="60"/>
      <c r="E13" s="158" t="s">
        <v>1075</v>
      </c>
      <c r="F13" s="158" t="s">
        <v>1076</v>
      </c>
      <c r="G13" s="158" t="s">
        <v>1077</v>
      </c>
      <c r="H13" s="158" t="s">
        <v>1078</v>
      </c>
      <c r="I13" s="158" t="s">
        <v>1079</v>
      </c>
      <c r="J13" s="158" t="s">
        <v>1080</v>
      </c>
      <c r="K13" s="158" t="s">
        <v>1081</v>
      </c>
      <c r="L13" s="158" t="s">
        <v>1082</v>
      </c>
      <c r="M13" s="158" t="s">
        <v>1083</v>
      </c>
      <c r="N13" s="158" t="s">
        <v>1084</v>
      </c>
      <c r="O13" s="158" t="s">
        <v>1085</v>
      </c>
      <c r="P13" s="158" t="s">
        <v>1086</v>
      </c>
      <c r="Q13" s="128"/>
      <c r="R13" s="128"/>
      <c r="S13" s="128"/>
    </row>
    <row r="14" spans="2:19" x14ac:dyDescent="0.25">
      <c r="B14" s="81" t="s">
        <v>1</v>
      </c>
      <c r="C14" s="60"/>
      <c r="E14" s="129">
        <v>31</v>
      </c>
      <c r="F14" s="129">
        <v>28</v>
      </c>
      <c r="G14" s="129">
        <v>31</v>
      </c>
      <c r="H14" s="129">
        <v>30</v>
      </c>
      <c r="I14" s="129">
        <v>31</v>
      </c>
      <c r="J14" s="129">
        <v>30</v>
      </c>
      <c r="K14" s="42">
        <v>31</v>
      </c>
      <c r="L14" s="42">
        <v>31</v>
      </c>
      <c r="M14" s="42">
        <v>30</v>
      </c>
      <c r="N14" s="42">
        <v>31</v>
      </c>
      <c r="O14" s="42">
        <v>30</v>
      </c>
      <c r="P14" s="42">
        <v>31</v>
      </c>
      <c r="Q14" s="128"/>
      <c r="R14" s="128" t="s">
        <v>1107</v>
      </c>
      <c r="S14" s="128"/>
    </row>
    <row r="15" spans="2:19" x14ac:dyDescent="0.25">
      <c r="B15" s="81" t="s">
        <v>24</v>
      </c>
      <c r="C15" s="118" t="str">
        <f>IF(ISBLANK(C14)," ",VLOOKUP(C14,Lists!A2:B1035,2,TRUE))</f>
        <v xml:space="preserve"> </v>
      </c>
      <c r="E15" s="158" t="s">
        <v>1075</v>
      </c>
      <c r="F15" s="158" t="s">
        <v>1076</v>
      </c>
      <c r="G15" s="158" t="s">
        <v>1077</v>
      </c>
      <c r="H15" s="158" t="s">
        <v>1078</v>
      </c>
      <c r="I15" s="158" t="s">
        <v>1079</v>
      </c>
      <c r="J15" s="158" t="s">
        <v>1080</v>
      </c>
      <c r="K15" s="158" t="s">
        <v>1081</v>
      </c>
      <c r="L15" s="158" t="s">
        <v>1082</v>
      </c>
      <c r="M15" s="158" t="s">
        <v>1083</v>
      </c>
      <c r="N15" s="158" t="s">
        <v>1084</v>
      </c>
      <c r="O15" s="158" t="s">
        <v>1085</v>
      </c>
      <c r="P15" s="158" t="s">
        <v>1086</v>
      </c>
      <c r="Q15" s="128"/>
      <c r="R15" s="128"/>
      <c r="S15" s="128"/>
    </row>
    <row r="16" spans="2:19" x14ac:dyDescent="0.25">
      <c r="B16" s="81" t="s">
        <v>1258</v>
      </c>
      <c r="C16" s="60"/>
      <c r="E16" s="130" t="e">
        <f>$H$9*C53*E14</f>
        <v>#VALUE!</v>
      </c>
      <c r="F16" s="130" t="e">
        <f>$H$9*C54*F14</f>
        <v>#VALUE!</v>
      </c>
      <c r="G16" s="130" t="e">
        <f>$H$9*C55*G14</f>
        <v>#VALUE!</v>
      </c>
      <c r="H16" s="130" t="e">
        <f>$H$9*C56*H14</f>
        <v>#VALUE!</v>
      </c>
      <c r="I16" s="130" t="e">
        <f>$H$9*C57*I14</f>
        <v>#VALUE!</v>
      </c>
      <c r="J16" s="130" t="e">
        <f>$H$9*C58*J14</f>
        <v>#VALUE!</v>
      </c>
      <c r="K16" s="130" t="e">
        <f>$H$9*C59*K14</f>
        <v>#VALUE!</v>
      </c>
      <c r="L16" s="130" t="e">
        <f>$H$9*C60*L14</f>
        <v>#VALUE!</v>
      </c>
      <c r="M16" s="130" t="e">
        <f>$H$9*C61*M14</f>
        <v>#VALUE!</v>
      </c>
      <c r="N16" s="130" t="e">
        <f>$H$9*C62*N14</f>
        <v>#VALUE!</v>
      </c>
      <c r="O16" s="130" t="e">
        <f>$H$9*C63*O14</f>
        <v>#VALUE!</v>
      </c>
      <c r="P16" s="130" t="e">
        <f>$H$9*C64*P14</f>
        <v>#VALUE!</v>
      </c>
      <c r="Q16" s="131" t="e">
        <f>SUM(E16:P16)</f>
        <v>#VALUE!</v>
      </c>
      <c r="R16" s="128" t="s">
        <v>1314</v>
      </c>
      <c r="S16" s="128"/>
    </row>
    <row r="17" spans="2:30" x14ac:dyDescent="0.25">
      <c r="B17" s="119" t="s">
        <v>1235</v>
      </c>
      <c r="C17" s="120"/>
      <c r="E17" s="158" t="s">
        <v>1075</v>
      </c>
      <c r="F17" s="158" t="s">
        <v>1076</v>
      </c>
      <c r="G17" s="158" t="s">
        <v>1077</v>
      </c>
      <c r="H17" s="158" t="s">
        <v>1078</v>
      </c>
      <c r="I17" s="158" t="s">
        <v>1079</v>
      </c>
      <c r="J17" s="158" t="s">
        <v>1080</v>
      </c>
      <c r="K17" s="158" t="s">
        <v>1081</v>
      </c>
      <c r="L17" s="158" t="s">
        <v>1082</v>
      </c>
      <c r="M17" s="158" t="s">
        <v>1083</v>
      </c>
      <c r="N17" s="158" t="s">
        <v>1084</v>
      </c>
      <c r="O17" s="158" t="s">
        <v>1085</v>
      </c>
      <c r="P17" s="158" t="s">
        <v>1086</v>
      </c>
      <c r="Q17" s="128"/>
      <c r="R17" s="128"/>
      <c r="S17" s="128"/>
    </row>
    <row r="18" spans="2:30" x14ac:dyDescent="0.25">
      <c r="B18" s="81" t="s">
        <v>1236</v>
      </c>
      <c r="C18" s="60"/>
      <c r="E18" s="132">
        <f>2.1446*$C$66+0.0651</f>
        <v>3.9253800000000005</v>
      </c>
      <c r="F18" s="132">
        <f>1.7346*$C$66+1.9409</f>
        <v>5.06318</v>
      </c>
      <c r="G18" s="132">
        <f>1.4678*$C$66+3.8997</f>
        <v>6.5417400000000008</v>
      </c>
      <c r="H18" s="132">
        <f>1.5297*$C$66+4.2293</f>
        <v>6.9827600000000007</v>
      </c>
      <c r="I18" s="132">
        <f>1.3803*$C$66+4.5885</f>
        <v>7.0730400000000007</v>
      </c>
      <c r="J18" s="132">
        <f>1.4193*$C$66+4.3867</f>
        <v>6.9414400000000001</v>
      </c>
      <c r="K18" s="132">
        <f>1.4827*$C$66+4.2748</f>
        <v>6.9436599999999995</v>
      </c>
      <c r="L18" s="132">
        <f>1.5219*$C$66+4.1718</f>
        <v>6.9112200000000001</v>
      </c>
      <c r="M18" s="132">
        <f>1.5474*$C$66+4.0068</f>
        <v>6.7921200000000006</v>
      </c>
      <c r="N18" s="132">
        <f>1.9066*$C$66+2.0014</f>
        <v>5.4332799999999999</v>
      </c>
      <c r="O18" s="132">
        <f>1.6917*$C$66+1.2295</f>
        <v>4.2745600000000001</v>
      </c>
      <c r="P18" s="132">
        <f>1.226*$C$66+1.3758</f>
        <v>3.5825999999999998</v>
      </c>
      <c r="Q18" s="131"/>
      <c r="R18" s="128" t="s">
        <v>1316</v>
      </c>
      <c r="S18" s="128"/>
    </row>
    <row r="19" spans="2:30" x14ac:dyDescent="0.25">
      <c r="B19" s="81" t="s">
        <v>1237</v>
      </c>
      <c r="C19" s="60"/>
      <c r="E19" s="158" t="s">
        <v>1075</v>
      </c>
      <c r="F19" s="158" t="s">
        <v>1076</v>
      </c>
      <c r="G19" s="158" t="s">
        <v>1077</v>
      </c>
      <c r="H19" s="158" t="s">
        <v>1078</v>
      </c>
      <c r="I19" s="158" t="s">
        <v>1079</v>
      </c>
      <c r="J19" s="158" t="s">
        <v>1080</v>
      </c>
      <c r="K19" s="158" t="s">
        <v>1081</v>
      </c>
      <c r="L19" s="158" t="s">
        <v>1082</v>
      </c>
      <c r="M19" s="158" t="s">
        <v>1083</v>
      </c>
      <c r="N19" s="158" t="s">
        <v>1084</v>
      </c>
      <c r="O19" s="158" t="s">
        <v>1085</v>
      </c>
      <c r="P19" s="158" t="s">
        <v>1086</v>
      </c>
      <c r="Q19" s="128"/>
      <c r="R19" s="128"/>
      <c r="S19" s="128"/>
    </row>
    <row r="20" spans="2:30" x14ac:dyDescent="0.25">
      <c r="B20" s="81" t="s">
        <v>12</v>
      </c>
      <c r="C20" s="60"/>
      <c r="E20" s="132" t="e">
        <f>$H$9*E18*E14</f>
        <v>#VALUE!</v>
      </c>
      <c r="F20" s="132" t="e">
        <f t="shared" ref="F20:P20" si="0">$H$9*F18*F14</f>
        <v>#VALUE!</v>
      </c>
      <c r="G20" s="132" t="e">
        <f t="shared" si="0"/>
        <v>#VALUE!</v>
      </c>
      <c r="H20" s="132" t="e">
        <f t="shared" si="0"/>
        <v>#VALUE!</v>
      </c>
      <c r="I20" s="132" t="e">
        <f t="shared" si="0"/>
        <v>#VALUE!</v>
      </c>
      <c r="J20" s="132" t="e">
        <f t="shared" si="0"/>
        <v>#VALUE!</v>
      </c>
      <c r="K20" s="132" t="e">
        <f t="shared" si="0"/>
        <v>#VALUE!</v>
      </c>
      <c r="L20" s="132" t="e">
        <f t="shared" si="0"/>
        <v>#VALUE!</v>
      </c>
      <c r="M20" s="132" t="e">
        <f t="shared" si="0"/>
        <v>#VALUE!</v>
      </c>
      <c r="N20" s="132" t="e">
        <f t="shared" si="0"/>
        <v>#VALUE!</v>
      </c>
      <c r="O20" s="132" t="e">
        <f t="shared" si="0"/>
        <v>#VALUE!</v>
      </c>
      <c r="P20" s="132" t="e">
        <f t="shared" si="0"/>
        <v>#VALUE!</v>
      </c>
      <c r="Q20" s="131" t="e">
        <f>SUM(E20:P20)</f>
        <v>#VALUE!</v>
      </c>
      <c r="R20" s="128" t="s">
        <v>1317</v>
      </c>
      <c r="S20" s="128"/>
    </row>
    <row r="21" spans="2:30" x14ac:dyDescent="0.25">
      <c r="B21" s="119" t="s">
        <v>1238</v>
      </c>
      <c r="C21" s="120"/>
      <c r="E21" s="158" t="s">
        <v>1075</v>
      </c>
      <c r="F21" s="158" t="s">
        <v>1076</v>
      </c>
      <c r="G21" s="158" t="s">
        <v>1077</v>
      </c>
      <c r="H21" s="158" t="s">
        <v>1078</v>
      </c>
      <c r="I21" s="158" t="s">
        <v>1079</v>
      </c>
      <c r="J21" s="158" t="s">
        <v>1080</v>
      </c>
      <c r="K21" s="158" t="s">
        <v>1081</v>
      </c>
      <c r="L21" s="158" t="s">
        <v>1082</v>
      </c>
      <c r="M21" s="158" t="s">
        <v>1083</v>
      </c>
      <c r="N21" s="158" t="s">
        <v>1084</v>
      </c>
      <c r="O21" s="158" t="s">
        <v>1085</v>
      </c>
      <c r="P21" s="158" t="s">
        <v>1086</v>
      </c>
      <c r="Q21" s="128"/>
      <c r="R21" s="128"/>
      <c r="S21" s="128"/>
    </row>
    <row r="22" spans="2:30" ht="15" customHeight="1" x14ac:dyDescent="0.25">
      <c r="B22" s="81" t="s">
        <v>1239</v>
      </c>
      <c r="C22" s="60"/>
      <c r="E22" s="132" t="e">
        <f>IF(E16&gt;E20,E20,E16)</f>
        <v>#VALUE!</v>
      </c>
      <c r="F22" s="132" t="e">
        <f t="shared" ref="F22:P22" si="1">IF(F16&gt;F20,F20,F16)</f>
        <v>#VALUE!</v>
      </c>
      <c r="G22" s="132" t="e">
        <f t="shared" si="1"/>
        <v>#VALUE!</v>
      </c>
      <c r="H22" s="132" t="e">
        <f t="shared" si="1"/>
        <v>#VALUE!</v>
      </c>
      <c r="I22" s="132" t="e">
        <f t="shared" si="1"/>
        <v>#VALUE!</v>
      </c>
      <c r="J22" s="132" t="e">
        <f t="shared" si="1"/>
        <v>#VALUE!</v>
      </c>
      <c r="K22" s="132" t="e">
        <f t="shared" si="1"/>
        <v>#VALUE!</v>
      </c>
      <c r="L22" s="132" t="e">
        <f t="shared" si="1"/>
        <v>#VALUE!</v>
      </c>
      <c r="M22" s="132" t="e">
        <f t="shared" si="1"/>
        <v>#VALUE!</v>
      </c>
      <c r="N22" s="132" t="e">
        <f t="shared" si="1"/>
        <v>#VALUE!</v>
      </c>
      <c r="O22" s="132" t="e">
        <f t="shared" si="1"/>
        <v>#VALUE!</v>
      </c>
      <c r="P22" s="132" t="e">
        <f t="shared" si="1"/>
        <v>#VALUE!</v>
      </c>
      <c r="Q22" s="131" t="e">
        <f>SUM(E22:P22)</f>
        <v>#VALUE!</v>
      </c>
      <c r="R22" s="128" t="s">
        <v>1318</v>
      </c>
      <c r="S22" s="128"/>
    </row>
    <row r="23" spans="2:30" x14ac:dyDescent="0.25">
      <c r="B23" s="81" t="s">
        <v>1240</v>
      </c>
      <c r="C23" s="60"/>
      <c r="E23" s="128"/>
      <c r="F23" s="128"/>
      <c r="G23" s="128"/>
      <c r="H23" s="128"/>
      <c r="I23" s="128"/>
      <c r="J23" s="128"/>
      <c r="K23" s="128"/>
      <c r="L23" s="128"/>
      <c r="M23" s="128"/>
      <c r="N23" s="128"/>
      <c r="O23" s="128"/>
      <c r="P23" s="128"/>
      <c r="Q23" s="133" t="e">
        <f>Q22/Q16</f>
        <v>#VALUE!</v>
      </c>
      <c r="R23" s="128" t="s">
        <v>1319</v>
      </c>
      <c r="S23" s="128"/>
    </row>
    <row r="24" spans="2:30" x14ac:dyDescent="0.25">
      <c r="B24" s="81" t="s">
        <v>12</v>
      </c>
      <c r="C24" s="60"/>
      <c r="E24" s="158" t="s">
        <v>1075</v>
      </c>
      <c r="F24" s="158" t="s">
        <v>1076</v>
      </c>
      <c r="G24" s="158" t="s">
        <v>1077</v>
      </c>
      <c r="H24" s="158" t="s">
        <v>1078</v>
      </c>
      <c r="I24" s="158" t="s">
        <v>1079</v>
      </c>
      <c r="J24" s="158" t="s">
        <v>1080</v>
      </c>
      <c r="K24" s="158" t="s">
        <v>1081</v>
      </c>
      <c r="L24" s="158" t="s">
        <v>1082</v>
      </c>
      <c r="M24" s="158" t="s">
        <v>1083</v>
      </c>
      <c r="N24" s="158" t="s">
        <v>1084</v>
      </c>
      <c r="O24" s="158" t="s">
        <v>1085</v>
      </c>
      <c r="P24" s="158" t="s">
        <v>1086</v>
      </c>
      <c r="Q24" s="128"/>
    </row>
    <row r="25" spans="2:30" x14ac:dyDescent="0.25">
      <c r="B25" s="81" t="s">
        <v>1</v>
      </c>
      <c r="C25" s="60"/>
      <c r="E25" s="134" t="e">
        <f>$H$11*E6*$H$38</f>
        <v>#VALUE!</v>
      </c>
      <c r="F25" s="134" t="e">
        <f t="shared" ref="F25:P25" si="2">$H$11*F6*$H$38</f>
        <v>#VALUE!</v>
      </c>
      <c r="G25" s="134" t="e">
        <f t="shared" si="2"/>
        <v>#VALUE!</v>
      </c>
      <c r="H25" s="134" t="e">
        <f t="shared" si="2"/>
        <v>#VALUE!</v>
      </c>
      <c r="I25" s="134" t="e">
        <f t="shared" si="2"/>
        <v>#VALUE!</v>
      </c>
      <c r="J25" s="134" t="e">
        <f t="shared" si="2"/>
        <v>#VALUE!</v>
      </c>
      <c r="K25" s="134" t="e">
        <f t="shared" si="2"/>
        <v>#VALUE!</v>
      </c>
      <c r="L25" s="134" t="e">
        <f t="shared" si="2"/>
        <v>#VALUE!</v>
      </c>
      <c r="M25" s="134" t="e">
        <f t="shared" si="2"/>
        <v>#VALUE!</v>
      </c>
      <c r="N25" s="134" t="e">
        <f t="shared" si="2"/>
        <v>#VALUE!</v>
      </c>
      <c r="O25" s="134" t="e">
        <f t="shared" si="2"/>
        <v>#VALUE!</v>
      </c>
      <c r="P25" s="134" t="e">
        <f t="shared" si="2"/>
        <v>#VALUE!</v>
      </c>
      <c r="Q25" s="131" t="e">
        <f>SUM(E25:P25)</f>
        <v>#VALUE!</v>
      </c>
      <c r="R25" s="170" t="s">
        <v>1109</v>
      </c>
      <c r="S25" s="170"/>
      <c r="T25" s="170"/>
      <c r="U25" s="170"/>
      <c r="V25" s="170"/>
      <c r="W25" s="170"/>
      <c r="X25" s="170"/>
      <c r="Y25" s="171"/>
      <c r="Z25" s="171"/>
      <c r="AA25" s="171"/>
      <c r="AB25" s="171"/>
      <c r="AC25" s="171"/>
      <c r="AD25" s="171"/>
    </row>
    <row r="26" spans="2:30" x14ac:dyDescent="0.25">
      <c r="B26" s="81" t="s">
        <v>1237</v>
      </c>
      <c r="C26" s="60"/>
      <c r="E26" s="128"/>
      <c r="F26" s="128"/>
      <c r="G26" s="128"/>
      <c r="H26" s="128"/>
      <c r="I26" s="128"/>
      <c r="J26" s="128"/>
      <c r="K26" s="128"/>
      <c r="L26" s="128"/>
      <c r="M26" s="128"/>
      <c r="N26" s="128"/>
      <c r="O26" s="128"/>
      <c r="P26" s="128"/>
      <c r="Q26" s="134" t="e">
        <f>Q25/H11</f>
        <v>#VALUE!</v>
      </c>
      <c r="R26" s="128"/>
      <c r="S26" s="128"/>
    </row>
    <row r="27" spans="2:30" x14ac:dyDescent="0.25">
      <c r="B27" s="81" t="s">
        <v>1241</v>
      </c>
      <c r="C27" s="60"/>
      <c r="E27" s="158" t="s">
        <v>1075</v>
      </c>
      <c r="F27" s="158" t="s">
        <v>1076</v>
      </c>
      <c r="G27" s="158" t="s">
        <v>1077</v>
      </c>
      <c r="H27" s="158" t="s">
        <v>1078</v>
      </c>
      <c r="I27" s="158" t="s">
        <v>1079</v>
      </c>
      <c r="J27" s="158" t="s">
        <v>1080</v>
      </c>
      <c r="K27" s="158" t="s">
        <v>1081</v>
      </c>
      <c r="L27" s="158" t="s">
        <v>1082</v>
      </c>
      <c r="M27" s="158" t="s">
        <v>1083</v>
      </c>
      <c r="N27" s="158" t="s">
        <v>1084</v>
      </c>
      <c r="O27" s="158" t="s">
        <v>1085</v>
      </c>
      <c r="P27" s="158" t="s">
        <v>1086</v>
      </c>
      <c r="Q27" s="128"/>
    </row>
    <row r="28" spans="2:30" x14ac:dyDescent="0.25">
      <c r="B28" s="81" t="s">
        <v>1242</v>
      </c>
      <c r="C28" s="60"/>
      <c r="E28" s="134">
        <f>C53*$O$11</f>
        <v>0</v>
      </c>
      <c r="F28" s="134">
        <f>C54*$O$11</f>
        <v>0</v>
      </c>
      <c r="G28" s="134">
        <f>C55*$O$11</f>
        <v>0</v>
      </c>
      <c r="H28" s="134">
        <f>C56*$O$11</f>
        <v>0</v>
      </c>
      <c r="I28" s="134">
        <f>C57*$O$11</f>
        <v>0</v>
      </c>
      <c r="J28" s="134">
        <f>C58*$O$11</f>
        <v>0</v>
      </c>
      <c r="K28" s="134">
        <f>C59*$O$11</f>
        <v>0</v>
      </c>
      <c r="L28" s="134">
        <f>C60*$O$11</f>
        <v>0</v>
      </c>
      <c r="M28" s="134">
        <f>C61*$O$11</f>
        <v>0</v>
      </c>
      <c r="N28" s="134">
        <f>C62*$O$11</f>
        <v>0</v>
      </c>
      <c r="O28" s="134">
        <f>C63*$O$11</f>
        <v>0</v>
      </c>
      <c r="P28" s="134">
        <f>C64*$O$11</f>
        <v>0</v>
      </c>
      <c r="Q28" s="131">
        <f>SUM(E28:P28)</f>
        <v>0</v>
      </c>
      <c r="R28" s="170" t="s">
        <v>1322</v>
      </c>
      <c r="S28" s="170"/>
      <c r="T28" s="170"/>
      <c r="U28" s="170"/>
      <c r="V28" s="170"/>
      <c r="W28" s="170"/>
      <c r="X28" s="170"/>
      <c r="Y28" s="171"/>
      <c r="Z28" s="171"/>
      <c r="AA28" s="171"/>
      <c r="AB28" s="171"/>
      <c r="AC28" s="171"/>
      <c r="AD28" s="171"/>
    </row>
    <row r="29" spans="2:30" x14ac:dyDescent="0.25">
      <c r="B29" s="81" t="s">
        <v>1243</v>
      </c>
      <c r="C29" s="60"/>
    </row>
    <row r="30" spans="2:30" x14ac:dyDescent="0.25">
      <c r="B30" s="81" t="s">
        <v>1244</v>
      </c>
      <c r="C30" s="60"/>
      <c r="E30" s="158" t="s">
        <v>1075</v>
      </c>
      <c r="F30" s="158" t="s">
        <v>1076</v>
      </c>
      <c r="G30" s="158" t="s">
        <v>1077</v>
      </c>
      <c r="H30" s="158" t="s">
        <v>1078</v>
      </c>
      <c r="I30" s="158" t="s">
        <v>1079</v>
      </c>
      <c r="J30" s="158" t="s">
        <v>1080</v>
      </c>
      <c r="K30" s="158" t="s">
        <v>1081</v>
      </c>
      <c r="L30" s="158" t="s">
        <v>1082</v>
      </c>
      <c r="M30" s="158" t="s">
        <v>1083</v>
      </c>
      <c r="N30" s="158" t="s">
        <v>1084</v>
      </c>
      <c r="O30" s="158" t="s">
        <v>1085</v>
      </c>
      <c r="P30" s="158" t="s">
        <v>1086</v>
      </c>
      <c r="Q30" s="128"/>
    </row>
    <row r="31" spans="2:30" x14ac:dyDescent="0.25">
      <c r="B31" s="187" t="s">
        <v>14</v>
      </c>
      <c r="C31" s="188"/>
      <c r="E31" s="134">
        <f>E18*$O$11</f>
        <v>0</v>
      </c>
      <c r="F31" s="134">
        <f t="shared" ref="F31:P31" si="3">F18*$O$11</f>
        <v>0</v>
      </c>
      <c r="G31" s="134">
        <f t="shared" si="3"/>
        <v>0</v>
      </c>
      <c r="H31" s="134">
        <f t="shared" si="3"/>
        <v>0</v>
      </c>
      <c r="I31" s="134">
        <f t="shared" si="3"/>
        <v>0</v>
      </c>
      <c r="J31" s="134">
        <f t="shared" si="3"/>
        <v>0</v>
      </c>
      <c r="K31" s="134">
        <f t="shared" si="3"/>
        <v>0</v>
      </c>
      <c r="L31" s="134">
        <f t="shared" si="3"/>
        <v>0</v>
      </c>
      <c r="M31" s="134">
        <f t="shared" si="3"/>
        <v>0</v>
      </c>
      <c r="N31" s="134">
        <f t="shared" si="3"/>
        <v>0</v>
      </c>
      <c r="O31" s="134">
        <f t="shared" si="3"/>
        <v>0</v>
      </c>
      <c r="P31" s="134">
        <f t="shared" si="3"/>
        <v>0</v>
      </c>
      <c r="Q31" s="131">
        <f>AVERAGE(E31:P31)</f>
        <v>0</v>
      </c>
      <c r="R31" s="170" t="s">
        <v>1323</v>
      </c>
      <c r="S31" s="170"/>
      <c r="T31" s="170"/>
      <c r="U31" s="170"/>
      <c r="V31" s="170"/>
      <c r="W31" s="170"/>
      <c r="X31" s="170"/>
      <c r="Y31" s="171"/>
      <c r="Z31" s="171"/>
      <c r="AA31" s="171"/>
      <c r="AB31" s="171"/>
      <c r="AC31" s="171"/>
      <c r="AD31" s="171"/>
    </row>
    <row r="32" spans="2:30" x14ac:dyDescent="0.25">
      <c r="B32" s="189" t="s">
        <v>14</v>
      </c>
      <c r="C32" s="118" t="s">
        <v>13</v>
      </c>
    </row>
    <row r="33" spans="2:10" ht="15" customHeight="1" x14ac:dyDescent="0.25">
      <c r="B33" s="190"/>
      <c r="C33" s="118" t="s">
        <v>22</v>
      </c>
    </row>
    <row r="34" spans="2:10" x14ac:dyDescent="0.25">
      <c r="B34" s="191"/>
      <c r="C34" s="118" t="s">
        <v>23</v>
      </c>
    </row>
    <row r="35" spans="2:10" ht="15" customHeight="1" x14ac:dyDescent="0.25">
      <c r="B35" s="75"/>
      <c r="C35" s="75"/>
    </row>
    <row r="36" spans="2:10" x14ac:dyDescent="0.25">
      <c r="B36" s="5" t="s">
        <v>1093</v>
      </c>
      <c r="C36" s="95"/>
    </row>
    <row r="37" spans="2:10" ht="15" customHeight="1" x14ac:dyDescent="0.25">
      <c r="B37" s="185" t="s">
        <v>1205</v>
      </c>
      <c r="C37" s="186"/>
      <c r="E37" s="210" t="s">
        <v>1215</v>
      </c>
      <c r="F37" s="210"/>
      <c r="G37" s="210"/>
      <c r="H37" s="210"/>
      <c r="I37" s="210"/>
    </row>
    <row r="38" spans="2:10" ht="15" customHeight="1" x14ac:dyDescent="0.25">
      <c r="B38" s="121"/>
      <c r="C38" s="121"/>
      <c r="E38" s="208" t="s">
        <v>1230</v>
      </c>
      <c r="F38" s="208"/>
      <c r="G38" s="208"/>
      <c r="H38" s="209">
        <v>0.7</v>
      </c>
      <c r="I38" s="209"/>
      <c r="J38" s="36" t="s">
        <v>1231</v>
      </c>
    </row>
    <row r="39" spans="2:10" x14ac:dyDescent="0.25">
      <c r="B39" s="202" t="s">
        <v>1206</v>
      </c>
      <c r="C39" s="203"/>
      <c r="E39" s="182" t="s">
        <v>1097</v>
      </c>
      <c r="F39" s="183"/>
      <c r="G39" s="184"/>
      <c r="H39" s="195">
        <v>0.22600000000000001</v>
      </c>
      <c r="I39" s="196"/>
    </row>
    <row r="40" spans="2:10" x14ac:dyDescent="0.25">
      <c r="B40" s="81" t="s">
        <v>2</v>
      </c>
      <c r="C40" s="64"/>
      <c r="E40" s="182" t="s">
        <v>1233</v>
      </c>
      <c r="F40" s="183"/>
      <c r="G40" s="184"/>
      <c r="H40" s="199">
        <v>0.55000000000000004</v>
      </c>
      <c r="I40" s="200"/>
    </row>
    <row r="41" spans="2:10" x14ac:dyDescent="0.25">
      <c r="B41" s="121"/>
      <c r="C41" s="121"/>
      <c r="E41" s="182" t="s">
        <v>1104</v>
      </c>
      <c r="F41" s="183"/>
      <c r="G41" s="184"/>
      <c r="H41" s="197">
        <v>0.3</v>
      </c>
      <c r="I41" s="198"/>
    </row>
    <row r="42" spans="2:10" x14ac:dyDescent="0.25">
      <c r="B42" s="202" t="s">
        <v>1207</v>
      </c>
      <c r="C42" s="203"/>
      <c r="E42" s="182" t="s">
        <v>1105</v>
      </c>
      <c r="F42" s="183"/>
      <c r="G42" s="184"/>
      <c r="H42" s="199">
        <v>0.35</v>
      </c>
      <c r="I42" s="200"/>
    </row>
    <row r="43" spans="2:10" x14ac:dyDescent="0.25">
      <c r="B43" s="81" t="s">
        <v>3</v>
      </c>
      <c r="C43" s="64"/>
    </row>
    <row r="44" spans="2:10" x14ac:dyDescent="0.25">
      <c r="B44" s="81" t="s">
        <v>21</v>
      </c>
      <c r="C44" s="64"/>
    </row>
    <row r="45" spans="2:10" ht="13.5" customHeight="1" x14ac:dyDescent="0.25">
      <c r="B45" s="121"/>
      <c r="C45" s="121"/>
    </row>
    <row r="46" spans="2:10" ht="14.25" customHeight="1" x14ac:dyDescent="0.25">
      <c r="B46" s="202" t="s">
        <v>1208</v>
      </c>
      <c r="C46" s="203"/>
    </row>
    <row r="47" spans="2:10" x14ac:dyDescent="0.25">
      <c r="B47" s="81" t="s">
        <v>4</v>
      </c>
      <c r="C47" s="64"/>
    </row>
    <row r="48" spans="2:10" x14ac:dyDescent="0.25">
      <c r="B48" s="81" t="s">
        <v>1225</v>
      </c>
      <c r="C48" s="64"/>
    </row>
    <row r="49" spans="2:19" x14ac:dyDescent="0.25">
      <c r="B49" s="75"/>
      <c r="C49" s="75"/>
    </row>
    <row r="50" spans="2:19" x14ac:dyDescent="0.25">
      <c r="B50" s="5" t="s">
        <v>1094</v>
      </c>
      <c r="C50" s="95"/>
      <c r="E50" s="181"/>
      <c r="F50" s="181"/>
      <c r="G50" s="181"/>
      <c r="H50" s="181"/>
      <c r="I50" s="181"/>
      <c r="J50" s="181"/>
      <c r="K50" s="181"/>
      <c r="L50" s="181"/>
      <c r="M50" s="181"/>
      <c r="N50" s="181"/>
      <c r="O50" s="181"/>
      <c r="P50" s="181"/>
      <c r="Q50" s="181"/>
    </row>
    <row r="51" spans="2:19" x14ac:dyDescent="0.25">
      <c r="B51" s="187" t="s">
        <v>5</v>
      </c>
      <c r="C51" s="188"/>
      <c r="E51" s="32"/>
      <c r="F51" s="32"/>
      <c r="G51" s="32"/>
      <c r="H51" s="32"/>
      <c r="I51" s="32"/>
      <c r="J51" s="32"/>
      <c r="K51" s="32"/>
      <c r="L51" s="32"/>
      <c r="M51" s="32"/>
      <c r="N51" s="32"/>
      <c r="O51" s="32"/>
      <c r="P51" s="32"/>
      <c r="Q51" s="33"/>
    </row>
    <row r="52" spans="2:19" x14ac:dyDescent="0.25">
      <c r="B52" s="81" t="s">
        <v>25</v>
      </c>
      <c r="C52" s="107" t="s">
        <v>26</v>
      </c>
      <c r="E52" s="34"/>
      <c r="F52" s="34"/>
      <c r="G52" s="34"/>
      <c r="H52" s="34"/>
      <c r="I52" s="34"/>
      <c r="J52" s="34"/>
      <c r="K52" s="34"/>
      <c r="L52" s="34"/>
      <c r="M52" s="34"/>
      <c r="N52" s="34"/>
      <c r="O52" s="34"/>
      <c r="P52" s="34"/>
      <c r="Q52" s="35"/>
      <c r="R52" s="125"/>
    </row>
    <row r="53" spans="2:19" x14ac:dyDescent="0.25">
      <c r="B53" s="81" t="s">
        <v>1302</v>
      </c>
      <c r="C53" s="64"/>
      <c r="E53" s="181"/>
      <c r="F53" s="181"/>
      <c r="G53" s="181"/>
      <c r="H53" s="181"/>
      <c r="I53" s="181"/>
      <c r="J53" s="181"/>
      <c r="K53" s="181"/>
      <c r="L53" s="181"/>
      <c r="M53" s="181"/>
      <c r="N53" s="181"/>
      <c r="O53" s="181"/>
      <c r="P53" s="181"/>
      <c r="Q53" s="181"/>
    </row>
    <row r="54" spans="2:19" x14ac:dyDescent="0.25">
      <c r="B54" s="81" t="s">
        <v>1303</v>
      </c>
      <c r="C54" s="64"/>
      <c r="E54" s="32"/>
      <c r="F54" s="32"/>
      <c r="G54" s="32"/>
      <c r="H54" s="32"/>
      <c r="I54" s="32"/>
      <c r="J54" s="32"/>
      <c r="K54" s="32"/>
      <c r="L54" s="32"/>
      <c r="M54" s="32"/>
      <c r="N54" s="32"/>
      <c r="O54" s="32"/>
      <c r="P54" s="32"/>
      <c r="Q54" s="33"/>
    </row>
    <row r="55" spans="2:19" x14ac:dyDescent="0.25">
      <c r="B55" s="81" t="s">
        <v>1304</v>
      </c>
      <c r="C55" s="64"/>
      <c r="E55" s="34"/>
      <c r="F55" s="34"/>
      <c r="G55" s="34"/>
      <c r="H55" s="34"/>
      <c r="I55" s="34"/>
      <c r="J55" s="34"/>
      <c r="K55" s="34"/>
      <c r="L55" s="34"/>
      <c r="M55" s="34"/>
      <c r="N55" s="34"/>
      <c r="O55" s="34"/>
      <c r="P55" s="34"/>
      <c r="Q55" s="35"/>
    </row>
    <row r="56" spans="2:19" x14ac:dyDescent="0.25">
      <c r="B56" s="81" t="s">
        <v>1305</v>
      </c>
      <c r="C56" s="64"/>
      <c r="E56" s="181"/>
      <c r="F56" s="181"/>
      <c r="G56" s="181"/>
      <c r="H56" s="181"/>
      <c r="I56" s="181"/>
      <c r="J56" s="181"/>
      <c r="K56" s="181"/>
      <c r="L56" s="181"/>
      <c r="M56" s="181"/>
      <c r="N56" s="181"/>
      <c r="O56" s="181"/>
      <c r="P56" s="181"/>
      <c r="Q56" s="181"/>
    </row>
    <row r="57" spans="2:19" x14ac:dyDescent="0.25">
      <c r="B57" s="81" t="s">
        <v>1306</v>
      </c>
      <c r="C57" s="64"/>
      <c r="E57" s="32"/>
      <c r="F57" s="32"/>
      <c r="G57" s="32"/>
      <c r="H57" s="32"/>
      <c r="I57" s="32"/>
      <c r="J57" s="32"/>
      <c r="K57" s="32"/>
      <c r="L57" s="32"/>
      <c r="M57" s="32"/>
      <c r="N57" s="32"/>
      <c r="O57" s="32"/>
      <c r="P57" s="32"/>
      <c r="Q57" s="33"/>
    </row>
    <row r="58" spans="2:19" x14ac:dyDescent="0.25">
      <c r="B58" s="81" t="s">
        <v>1307</v>
      </c>
      <c r="C58" s="64"/>
      <c r="E58" s="34"/>
      <c r="F58" s="34"/>
      <c r="G58" s="34"/>
      <c r="H58" s="34"/>
      <c r="I58" s="34"/>
      <c r="J58" s="34"/>
      <c r="K58" s="34"/>
      <c r="L58" s="34"/>
      <c r="M58" s="34"/>
      <c r="N58" s="34"/>
      <c r="O58" s="34"/>
      <c r="P58" s="34"/>
      <c r="Q58" s="35"/>
    </row>
    <row r="59" spans="2:19" x14ac:dyDescent="0.25">
      <c r="B59" s="81" t="s">
        <v>1308</v>
      </c>
      <c r="C59" s="64"/>
      <c r="E59" s="181"/>
      <c r="F59" s="181"/>
      <c r="G59" s="181"/>
      <c r="H59" s="181"/>
      <c r="I59" s="181"/>
      <c r="J59" s="181"/>
      <c r="K59" s="181"/>
      <c r="L59" s="181"/>
      <c r="M59" s="181"/>
      <c r="N59" s="181"/>
      <c r="O59" s="181"/>
      <c r="P59" s="181"/>
      <c r="Q59" s="181"/>
    </row>
    <row r="60" spans="2:19" x14ac:dyDescent="0.25">
      <c r="B60" s="81" t="s">
        <v>1309</v>
      </c>
      <c r="C60" s="64"/>
      <c r="E60" s="32"/>
      <c r="F60" s="32"/>
      <c r="G60" s="32"/>
      <c r="H60" s="32"/>
      <c r="I60" s="32"/>
      <c r="J60" s="32"/>
      <c r="K60" s="32"/>
      <c r="L60" s="32"/>
      <c r="M60" s="32"/>
      <c r="N60" s="32"/>
      <c r="O60" s="32"/>
      <c r="P60" s="32"/>
      <c r="Q60" s="33"/>
    </row>
    <row r="61" spans="2:19" x14ac:dyDescent="0.25">
      <c r="B61" s="81" t="s">
        <v>1310</v>
      </c>
      <c r="C61" s="64"/>
      <c r="E61" s="34"/>
      <c r="F61" s="34"/>
      <c r="G61" s="34"/>
      <c r="H61" s="34"/>
      <c r="I61" s="34"/>
      <c r="J61" s="34"/>
      <c r="K61" s="34"/>
      <c r="L61" s="34"/>
      <c r="M61" s="34"/>
      <c r="N61" s="34"/>
      <c r="O61" s="34"/>
      <c r="P61" s="34"/>
      <c r="Q61" s="35"/>
      <c r="R61" s="126"/>
    </row>
    <row r="62" spans="2:19" x14ac:dyDescent="0.25">
      <c r="B62" s="81" t="s">
        <v>1311</v>
      </c>
      <c r="C62" s="64"/>
      <c r="E62" s="181"/>
      <c r="F62" s="181"/>
      <c r="G62" s="181"/>
      <c r="H62" s="181"/>
      <c r="I62" s="181"/>
      <c r="J62" s="181"/>
      <c r="K62" s="181"/>
      <c r="L62" s="181"/>
      <c r="M62" s="181"/>
      <c r="N62" s="181"/>
      <c r="O62" s="181"/>
      <c r="P62" s="181"/>
      <c r="Q62" s="181"/>
    </row>
    <row r="63" spans="2:19" x14ac:dyDescent="0.25">
      <c r="B63" s="81" t="s">
        <v>1312</v>
      </c>
      <c r="C63" s="64"/>
      <c r="E63" s="32"/>
      <c r="F63" s="32"/>
      <c r="G63" s="32"/>
      <c r="H63" s="32"/>
      <c r="I63" s="32"/>
      <c r="J63" s="32"/>
      <c r="K63" s="32"/>
      <c r="L63" s="32"/>
      <c r="M63" s="32"/>
      <c r="N63" s="32"/>
      <c r="O63" s="32"/>
      <c r="P63" s="32"/>
      <c r="Q63" s="33"/>
    </row>
    <row r="64" spans="2:19" x14ac:dyDescent="0.25">
      <c r="B64" s="81" t="s">
        <v>1313</v>
      </c>
      <c r="C64" s="64"/>
      <c r="E64" s="34"/>
      <c r="F64" s="34"/>
      <c r="G64" s="34"/>
      <c r="H64" s="34"/>
      <c r="I64" s="34"/>
      <c r="J64" s="34"/>
      <c r="K64" s="34"/>
      <c r="L64" s="34"/>
      <c r="M64" s="34"/>
      <c r="N64" s="34"/>
      <c r="O64" s="34"/>
      <c r="P64" s="34"/>
      <c r="Q64" s="35"/>
      <c r="R64" s="127"/>
      <c r="S64" s="127"/>
    </row>
    <row r="65" spans="2:18" x14ac:dyDescent="0.25">
      <c r="B65" s="69"/>
      <c r="C65" s="3"/>
      <c r="E65" s="181"/>
      <c r="F65" s="181"/>
      <c r="G65" s="181"/>
      <c r="H65" s="181"/>
      <c r="I65" s="181"/>
      <c r="J65" s="181"/>
      <c r="K65" s="181"/>
      <c r="L65" s="181"/>
      <c r="M65" s="181"/>
      <c r="N65" s="181"/>
      <c r="O65" s="181"/>
      <c r="P65" s="181"/>
      <c r="Q65" s="181"/>
    </row>
    <row r="66" spans="2:18" ht="90" x14ac:dyDescent="0.25">
      <c r="B66" s="122" t="s">
        <v>1324</v>
      </c>
      <c r="C66" s="64">
        <v>1.8</v>
      </c>
      <c r="E66" s="32"/>
      <c r="F66" s="32"/>
      <c r="G66" s="32"/>
      <c r="H66" s="32"/>
      <c r="I66" s="32"/>
      <c r="J66" s="32"/>
      <c r="K66" s="32"/>
      <c r="L66" s="32"/>
      <c r="M66" s="32"/>
      <c r="N66" s="32"/>
      <c r="O66" s="32"/>
      <c r="P66" s="32"/>
      <c r="Q66" s="33"/>
    </row>
    <row r="67" spans="2:18" x14ac:dyDescent="0.25">
      <c r="B67" s="69"/>
      <c r="C67" s="3"/>
      <c r="E67" s="34"/>
      <c r="F67" s="34"/>
      <c r="G67" s="34"/>
      <c r="H67" s="34"/>
      <c r="I67" s="34"/>
      <c r="J67" s="34"/>
      <c r="K67" s="34"/>
      <c r="L67" s="34"/>
      <c r="M67" s="34"/>
      <c r="N67" s="34"/>
      <c r="O67" s="34"/>
      <c r="P67" s="34"/>
      <c r="Q67" s="35"/>
      <c r="R67" s="127"/>
    </row>
    <row r="68" spans="2:18" x14ac:dyDescent="0.25">
      <c r="B68" s="81" t="s">
        <v>1320</v>
      </c>
      <c r="C68" s="64"/>
    </row>
    <row r="69" spans="2:18" x14ac:dyDescent="0.25">
      <c r="B69" s="69"/>
      <c r="C69" s="69"/>
    </row>
    <row r="70" spans="2:18" x14ac:dyDescent="0.25">
      <c r="B70" s="5" t="s">
        <v>1110</v>
      </c>
      <c r="C70" s="95"/>
    </row>
    <row r="71" spans="2:18" x14ac:dyDescent="0.25">
      <c r="B71" s="192" t="s">
        <v>1175</v>
      </c>
      <c r="C71" s="193"/>
    </row>
    <row r="72" spans="2:18" x14ac:dyDescent="0.25">
      <c r="B72" s="11" t="s">
        <v>2</v>
      </c>
      <c r="C72" s="22" t="str">
        <f>H9</f>
        <v>ENTER PUMP INFORMATION</v>
      </c>
      <c r="D72" s="123"/>
    </row>
    <row r="73" spans="2:18" x14ac:dyDescent="0.25">
      <c r="B73" s="11" t="s">
        <v>1178</v>
      </c>
      <c r="C73" s="22" t="e">
        <f>Q16/365</f>
        <v>#VALUE!</v>
      </c>
    </row>
    <row r="74" spans="2:18" x14ac:dyDescent="0.25">
      <c r="B74" s="11" t="s">
        <v>1176</v>
      </c>
      <c r="C74" s="22" t="e">
        <f>Q16</f>
        <v>#VALUE!</v>
      </c>
    </row>
    <row r="75" spans="2:18" x14ac:dyDescent="0.25">
      <c r="B75" s="192" t="s">
        <v>1095</v>
      </c>
      <c r="C75" s="193"/>
    </row>
    <row r="76" spans="2:18" x14ac:dyDescent="0.25">
      <c r="B76" s="8" t="s">
        <v>1180</v>
      </c>
      <c r="C76" s="23" t="e">
        <f>H11</f>
        <v>#VALUE!</v>
      </c>
    </row>
    <row r="77" spans="2:18" x14ac:dyDescent="0.25">
      <c r="B77" s="67" t="s">
        <v>1277</v>
      </c>
      <c r="C77" s="124">
        <v>580</v>
      </c>
    </row>
    <row r="78" spans="2:18" x14ac:dyDescent="0.25">
      <c r="B78" s="8" t="s">
        <v>1278</v>
      </c>
      <c r="C78" s="23" t="e">
        <f>ROUNDUP((C76*1000)/C77,1)</f>
        <v>#VALUE!</v>
      </c>
    </row>
    <row r="79" spans="2:18" x14ac:dyDescent="0.25">
      <c r="B79" s="8" t="s">
        <v>1181</v>
      </c>
      <c r="C79" s="23" t="e">
        <f>CEILING((H9*1.2),1)</f>
        <v>#VALUE!</v>
      </c>
    </row>
    <row r="80" spans="2:18" x14ac:dyDescent="0.25">
      <c r="B80" s="8" t="s">
        <v>1114</v>
      </c>
      <c r="C80" s="23" t="e">
        <f>C76/H39</f>
        <v>#VALUE!</v>
      </c>
    </row>
    <row r="81" spans="2:3" x14ac:dyDescent="0.25">
      <c r="B81" s="8" t="s">
        <v>1115</v>
      </c>
      <c r="C81" s="23" t="e">
        <f>C80*1.2</f>
        <v>#VALUE!</v>
      </c>
    </row>
    <row r="82" spans="2:3" x14ac:dyDescent="0.25">
      <c r="B82" s="8" t="s">
        <v>1116</v>
      </c>
      <c r="C82" s="23" t="e">
        <f>C80*1.4</f>
        <v>#VALUE!</v>
      </c>
    </row>
    <row r="83" spans="2:3" x14ac:dyDescent="0.25">
      <c r="B83" s="192" t="s">
        <v>1177</v>
      </c>
      <c r="C83" s="193"/>
    </row>
    <row r="84" spans="2:3" x14ac:dyDescent="0.25">
      <c r="B84" s="11" t="s">
        <v>1099</v>
      </c>
      <c r="C84" s="24" t="e">
        <f>C76*1000*H40</f>
        <v>#VALUE!</v>
      </c>
    </row>
    <row r="85" spans="2:3" x14ac:dyDescent="0.25">
      <c r="B85" s="11" t="s">
        <v>1283</v>
      </c>
      <c r="C85" s="25" t="e">
        <f>Q25</f>
        <v>#VALUE!</v>
      </c>
    </row>
    <row r="86" spans="2:3" x14ac:dyDescent="0.25">
      <c r="B86" s="172" t="s">
        <v>1117</v>
      </c>
      <c r="C86" s="173"/>
    </row>
    <row r="87" spans="2:3" x14ac:dyDescent="0.25">
      <c r="B87" s="174" t="s">
        <v>1283</v>
      </c>
      <c r="C87" s="176"/>
    </row>
    <row r="88" spans="2:3" x14ac:dyDescent="0.25">
      <c r="B88" s="174"/>
      <c r="C88" s="177"/>
    </row>
    <row r="89" spans="2:3" x14ac:dyDescent="0.25">
      <c r="B89" s="174"/>
      <c r="C89" s="177"/>
    </row>
    <row r="90" spans="2:3" x14ac:dyDescent="0.25">
      <c r="B90" s="174"/>
      <c r="C90" s="177"/>
    </row>
    <row r="91" spans="2:3" x14ac:dyDescent="0.25">
      <c r="B91" s="174"/>
      <c r="C91" s="177"/>
    </row>
    <row r="92" spans="2:3" x14ac:dyDescent="0.25">
      <c r="B92" s="174"/>
      <c r="C92" s="177"/>
    </row>
    <row r="93" spans="2:3" x14ac:dyDescent="0.25">
      <c r="B93" s="174"/>
      <c r="C93" s="177"/>
    </row>
    <row r="94" spans="2:3" x14ac:dyDescent="0.25">
      <c r="B94" s="174"/>
      <c r="C94" s="177"/>
    </row>
    <row r="95" spans="2:3" x14ac:dyDescent="0.25">
      <c r="B95" s="174"/>
      <c r="C95" s="177"/>
    </row>
    <row r="96" spans="2:3" x14ac:dyDescent="0.25">
      <c r="B96" s="175"/>
      <c r="C96" s="178"/>
    </row>
    <row r="97" spans="2:3" x14ac:dyDescent="0.25">
      <c r="B97" s="11" t="s">
        <v>1284</v>
      </c>
      <c r="C97" s="25" t="e">
        <f>Q22</f>
        <v>#VALUE!</v>
      </c>
    </row>
    <row r="98" spans="2:3" x14ac:dyDescent="0.25">
      <c r="B98" s="172" t="s">
        <v>1117</v>
      </c>
      <c r="C98" s="173"/>
    </row>
    <row r="99" spans="2:3" x14ac:dyDescent="0.25">
      <c r="B99" s="174" t="s">
        <v>1284</v>
      </c>
      <c r="C99" s="176"/>
    </row>
    <row r="100" spans="2:3" x14ac:dyDescent="0.25">
      <c r="B100" s="174"/>
      <c r="C100" s="177"/>
    </row>
    <row r="101" spans="2:3" x14ac:dyDescent="0.25">
      <c r="B101" s="174"/>
      <c r="C101" s="177"/>
    </row>
    <row r="102" spans="2:3" x14ac:dyDescent="0.25">
      <c r="B102" s="174"/>
      <c r="C102" s="177"/>
    </row>
    <row r="103" spans="2:3" x14ac:dyDescent="0.25">
      <c r="B103" s="174"/>
      <c r="C103" s="177"/>
    </row>
    <row r="104" spans="2:3" x14ac:dyDescent="0.25">
      <c r="B104" s="174"/>
      <c r="C104" s="177"/>
    </row>
    <row r="105" spans="2:3" x14ac:dyDescent="0.25">
      <c r="B105" s="174"/>
      <c r="C105" s="177"/>
    </row>
    <row r="106" spans="2:3" x14ac:dyDescent="0.25">
      <c r="B106" s="174"/>
      <c r="C106" s="177"/>
    </row>
    <row r="107" spans="2:3" x14ac:dyDescent="0.25">
      <c r="B107" s="174"/>
      <c r="C107" s="177"/>
    </row>
    <row r="108" spans="2:3" x14ac:dyDescent="0.25">
      <c r="B108" s="175"/>
      <c r="C108" s="178"/>
    </row>
    <row r="109" spans="2:3" x14ac:dyDescent="0.25">
      <c r="B109" s="11" t="s">
        <v>1328</v>
      </c>
      <c r="C109" s="25">
        <f>Q31</f>
        <v>0</v>
      </c>
    </row>
    <row r="110" spans="2:3" x14ac:dyDescent="0.25">
      <c r="B110" s="172" t="s">
        <v>1117</v>
      </c>
      <c r="C110" s="173"/>
    </row>
    <row r="111" spans="2:3" x14ac:dyDescent="0.25">
      <c r="B111" s="174" t="s">
        <v>1329</v>
      </c>
      <c r="C111" s="176"/>
    </row>
    <row r="112" spans="2:3" x14ac:dyDescent="0.25">
      <c r="B112" s="174"/>
      <c r="C112" s="177"/>
    </row>
    <row r="113" spans="2:3" x14ac:dyDescent="0.25">
      <c r="B113" s="174"/>
      <c r="C113" s="177"/>
    </row>
    <row r="114" spans="2:3" x14ac:dyDescent="0.25">
      <c r="B114" s="174"/>
      <c r="C114" s="177"/>
    </row>
    <row r="115" spans="2:3" x14ac:dyDescent="0.25">
      <c r="B115" s="174"/>
      <c r="C115" s="177"/>
    </row>
    <row r="116" spans="2:3" x14ac:dyDescent="0.25">
      <c r="B116" s="174"/>
      <c r="C116" s="177"/>
    </row>
    <row r="117" spans="2:3" x14ac:dyDescent="0.25">
      <c r="B117" s="174"/>
      <c r="C117" s="177"/>
    </row>
    <row r="118" spans="2:3" x14ac:dyDescent="0.25">
      <c r="B118" s="174"/>
      <c r="C118" s="177"/>
    </row>
    <row r="119" spans="2:3" x14ac:dyDescent="0.25">
      <c r="B119" s="174"/>
      <c r="C119" s="177"/>
    </row>
    <row r="120" spans="2:3" x14ac:dyDescent="0.25">
      <c r="B120" s="175"/>
      <c r="C120" s="178"/>
    </row>
    <row r="121" spans="2:3" x14ac:dyDescent="0.25">
      <c r="B121" s="11" t="s">
        <v>1111</v>
      </c>
      <c r="C121" s="24" t="e">
        <f>C97*H42</f>
        <v>#VALUE!</v>
      </c>
    </row>
    <row r="122" spans="2:3" x14ac:dyDescent="0.25">
      <c r="B122" s="11" t="s">
        <v>1184</v>
      </c>
      <c r="C122" s="63" t="e">
        <f>Q23</f>
        <v>#VALUE!</v>
      </c>
    </row>
    <row r="123" spans="2:3" x14ac:dyDescent="0.25">
      <c r="B123" s="11" t="s">
        <v>1112</v>
      </c>
      <c r="C123" s="62" t="e">
        <f>C84/C121</f>
        <v>#VALUE!</v>
      </c>
    </row>
    <row r="124" spans="2:3" x14ac:dyDescent="0.25">
      <c r="B124" s="11" t="s">
        <v>1113</v>
      </c>
      <c r="C124" s="63" t="e">
        <f>(C121/C84)</f>
        <v>#VALUE!</v>
      </c>
    </row>
    <row r="125" spans="2:3" x14ac:dyDescent="0.25">
      <c r="B125" s="69"/>
      <c r="C125" s="69"/>
    </row>
    <row r="126" spans="2:3" x14ac:dyDescent="0.25">
      <c r="B126" s="93" t="s">
        <v>1260</v>
      </c>
      <c r="C126" s="3"/>
    </row>
  </sheetData>
  <sheetProtection password="C7FB" sheet="1" selectLockedCells="1"/>
  <mergeCells count="52">
    <mergeCell ref="E4:Q4"/>
    <mergeCell ref="B51:C51"/>
    <mergeCell ref="E9:G10"/>
    <mergeCell ref="H9:I10"/>
    <mergeCell ref="B37:C37"/>
    <mergeCell ref="B39:C39"/>
    <mergeCell ref="B42:C42"/>
    <mergeCell ref="B46:C46"/>
    <mergeCell ref="M7:P7"/>
    <mergeCell ref="B6:C6"/>
    <mergeCell ref="L9:N10"/>
    <mergeCell ref="O9:P10"/>
    <mergeCell ref="E38:G38"/>
    <mergeCell ref="H38:I38"/>
    <mergeCell ref="E37:I37"/>
    <mergeCell ref="E11:G12"/>
    <mergeCell ref="H11:I12"/>
    <mergeCell ref="H39:I39"/>
    <mergeCell ref="E50:Q50"/>
    <mergeCell ref="E41:G41"/>
    <mergeCell ref="H41:I41"/>
    <mergeCell ref="E40:G40"/>
    <mergeCell ref="H40:I40"/>
    <mergeCell ref="E42:G42"/>
    <mergeCell ref="H42:I42"/>
    <mergeCell ref="B9:C9"/>
    <mergeCell ref="B31:C31"/>
    <mergeCell ref="B10:C10"/>
    <mergeCell ref="B98:C98"/>
    <mergeCell ref="B32:B34"/>
    <mergeCell ref="B86:C86"/>
    <mergeCell ref="B71:C71"/>
    <mergeCell ref="B83:C83"/>
    <mergeCell ref="B87:B96"/>
    <mergeCell ref="B75:C75"/>
    <mergeCell ref="C87:C96"/>
    <mergeCell ref="R25:AD25"/>
    <mergeCell ref="B110:C110"/>
    <mergeCell ref="B111:B120"/>
    <mergeCell ref="C111:C120"/>
    <mergeCell ref="L11:N12"/>
    <mergeCell ref="O11:P12"/>
    <mergeCell ref="R28:AD28"/>
    <mergeCell ref="R31:AD31"/>
    <mergeCell ref="B99:B108"/>
    <mergeCell ref="C99:C108"/>
    <mergeCell ref="E62:Q62"/>
    <mergeCell ref="E53:Q53"/>
    <mergeCell ref="E65:Q65"/>
    <mergeCell ref="E56:Q56"/>
    <mergeCell ref="E59:Q59"/>
    <mergeCell ref="E39:G39"/>
  </mergeCells>
  <dataValidations count="9">
    <dataValidation type="list" allowBlank="1" showInputMessage="1" showErrorMessage="1" sqref="C14" xr:uid="{46286015-6677-48F1-9889-DBB856131B8F}">
      <formula1>Location</formula1>
    </dataValidation>
    <dataValidation type="list" allowBlank="1" showInputMessage="1" showErrorMessage="1" sqref="C126" xr:uid="{47111611-D0C9-44BB-9306-E7F1BDC712CC}">
      <formula1>"Yes,No"</formula1>
    </dataValidation>
    <dataValidation type="custom" allowBlank="1" showErrorMessage="1" errorTitle="Stop" error="Please fill one option only" sqref="C40 C43 C47 C66 C68" xr:uid="{DF524507-D010-414D-B18B-FB6DD0776319}">
      <formula1>COUNT($C$40,$C$43,$C$47)&lt;=1</formula1>
    </dataValidation>
    <dataValidation type="custom" allowBlank="1" showErrorMessage="1" errorTitle="Stop" error="Please fill one option only" sqref="C48" xr:uid="{B60D7455-2F31-4169-BC0E-68D2AC0570BB}">
      <formula1>COUNT($C$44,$C$48)&lt;=1</formula1>
    </dataValidation>
    <dataValidation type="custom" allowBlank="1" showInputMessage="1" showErrorMessage="1" sqref="E36" xr:uid="{E831939B-E4CD-4A93-B504-9DD47AD7D070}">
      <formula1>COUNT($C$40,$C$43,$C$47)&lt;=1</formula1>
    </dataValidation>
    <dataValidation type="list" allowBlank="1" showErrorMessage="1" errorTitle="Stop" error="Please fill one option only" sqref="C44" xr:uid="{091FC0EC-240E-4E62-8D93-8A93C133DB4F}">
      <formula1>"220,380"</formula1>
    </dataValidation>
    <dataValidation type="list" allowBlank="1" showInputMessage="1" showErrorMessage="1" sqref="C53:C64" xr:uid="{21DBBFD2-DADF-40F5-9186-8D4F55458A38}">
      <formula1>"0,1,2,3,4,5,6,7,8"</formula1>
    </dataValidation>
    <dataValidation type="custom" allowBlank="1" showErrorMessage="1" errorTitle="Stop" error="Please fill one option only" sqref="F35" xr:uid="{00033945-581D-47C2-8E49-CDC57CD11250}">
      <formula1>COUNTIF($F$34:$F$36,"&lt;&gt;")&lt;=1</formula1>
    </dataValidation>
    <dataValidation type="custom" allowBlank="1" showErrorMessage="1" errorTitle="Stop" error="Please fill one option only" sqref="F34 F36" xr:uid="{40663B74-3E5A-4A98-B799-8FBB254633B3}">
      <formula1>COUNT($F$34,$F$36,#REF!)&lt;=1</formula1>
    </dataValidation>
  </dataValidations>
  <pageMargins left="0.25" right="0.25" top="0.25" bottom="0.25" header="0.3" footer="0.3"/>
  <pageSetup scale="84" orientation="portrait" r:id="rId1"/>
  <headerFooter>
    <oddFooter>Page &amp;P</oddFooter>
  </headerFooter>
  <rowBreaks count="2" manualBreakCount="2">
    <brk id="49" min="1" max="2" man="1"/>
    <brk id="96" min="1" max="2" man="1"/>
  </rowBreaks>
  <colBreaks count="1" manualBreakCount="1">
    <brk id="3" max="9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2</xdr:col>
                    <xdr:colOff>2981325</xdr:colOff>
                    <xdr:row>31</xdr:row>
                    <xdr:rowOff>171450</xdr:rowOff>
                  </from>
                  <to>
                    <xdr:col>2</xdr:col>
                    <xdr:colOff>3286125</xdr:colOff>
                    <xdr:row>33</xdr:row>
                    <xdr:rowOff>9525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2</xdr:col>
                    <xdr:colOff>2981325</xdr:colOff>
                    <xdr:row>32</xdr:row>
                    <xdr:rowOff>180975</xdr:rowOff>
                  </from>
                  <to>
                    <xdr:col>2</xdr:col>
                    <xdr:colOff>3286125</xdr:colOff>
                    <xdr:row>34</xdr:row>
                    <xdr:rowOff>19050</xdr:rowOff>
                  </to>
                </anchor>
              </controlPr>
            </control>
          </mc:Choice>
        </mc:AlternateContent>
        <mc:AlternateContent xmlns:mc="http://schemas.openxmlformats.org/markup-compatibility/2006">
          <mc:Choice Requires="x14">
            <control shapeId="5134" r:id="rId6" name="Check Box 14">
              <controlPr defaultSize="0" autoFill="0" autoLine="0" autoPict="0">
                <anchor moveWithCells="1">
                  <from>
                    <xdr:col>2</xdr:col>
                    <xdr:colOff>561975</xdr:colOff>
                    <xdr:row>38</xdr:row>
                    <xdr:rowOff>0</xdr:rowOff>
                  </from>
                  <to>
                    <xdr:col>2</xdr:col>
                    <xdr:colOff>866775</xdr:colOff>
                    <xdr:row>39</xdr:row>
                    <xdr:rowOff>28575</xdr:rowOff>
                  </to>
                </anchor>
              </controlPr>
            </control>
          </mc:Choice>
        </mc:AlternateContent>
        <mc:AlternateContent xmlns:mc="http://schemas.openxmlformats.org/markup-compatibility/2006">
          <mc:Choice Requires="x14">
            <control shapeId="5135" r:id="rId7" name="Check Box 15">
              <controlPr defaultSize="0" autoFill="0" autoLine="0" autoPict="0">
                <anchor moveWithCells="1">
                  <from>
                    <xdr:col>2</xdr:col>
                    <xdr:colOff>561975</xdr:colOff>
                    <xdr:row>41</xdr:row>
                    <xdr:rowOff>0</xdr:rowOff>
                  </from>
                  <to>
                    <xdr:col>2</xdr:col>
                    <xdr:colOff>866775</xdr:colOff>
                    <xdr:row>42</xdr:row>
                    <xdr:rowOff>28575</xdr:rowOff>
                  </to>
                </anchor>
              </controlPr>
            </control>
          </mc:Choice>
        </mc:AlternateContent>
        <mc:AlternateContent xmlns:mc="http://schemas.openxmlformats.org/markup-compatibility/2006">
          <mc:Choice Requires="x14">
            <control shapeId="5136" r:id="rId8" name="Check Box 16">
              <controlPr defaultSize="0" autoFill="0" autoLine="0" autoPict="0">
                <anchor moveWithCells="1">
                  <from>
                    <xdr:col>2</xdr:col>
                    <xdr:colOff>552450</xdr:colOff>
                    <xdr:row>45</xdr:row>
                    <xdr:rowOff>0</xdr:rowOff>
                  </from>
                  <to>
                    <xdr:col>2</xdr:col>
                    <xdr:colOff>857250</xdr:colOff>
                    <xdr:row>46</xdr:row>
                    <xdr:rowOff>9525</xdr:rowOff>
                  </to>
                </anchor>
              </controlPr>
            </control>
          </mc:Choice>
        </mc:AlternateContent>
        <mc:AlternateContent xmlns:mc="http://schemas.openxmlformats.org/markup-compatibility/2006">
          <mc:Choice Requires="x14">
            <control shapeId="5137" r:id="rId9" name="Check Box 17">
              <controlPr defaultSize="0" autoFill="0" autoLine="0" autoPict="0">
                <anchor moveWithCells="1">
                  <from>
                    <xdr:col>2</xdr:col>
                    <xdr:colOff>2981325</xdr:colOff>
                    <xdr:row>30</xdr:row>
                    <xdr:rowOff>161925</xdr:rowOff>
                  </from>
                  <to>
                    <xdr:col>2</xdr:col>
                    <xdr:colOff>3286125</xdr:colOff>
                    <xdr:row>32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7F5CB-2640-4437-836B-0F7C2BB5C1A7}">
  <dimension ref="B1:AI110"/>
  <sheetViews>
    <sheetView zoomScaleNormal="100" workbookViewId="0"/>
  </sheetViews>
  <sheetFormatPr defaultRowHeight="15" x14ac:dyDescent="0.25"/>
  <cols>
    <col min="1" max="1" width="3.85546875" style="1" customWidth="1"/>
    <col min="2" max="2" width="46.85546875" style="1" customWidth="1"/>
    <col min="3" max="3" width="37.140625" style="1" customWidth="1"/>
    <col min="4" max="4" width="13.7109375" style="1" customWidth="1"/>
    <col min="5" max="5" width="11.140625" style="1" customWidth="1"/>
    <col min="6" max="6" width="13.42578125" style="1" customWidth="1"/>
    <col min="7" max="7" width="10" style="51" customWidth="1"/>
    <col min="8" max="19" width="10" style="38" customWidth="1"/>
    <col min="20" max="20" width="14.42578125" style="38" customWidth="1"/>
    <col min="21" max="28" width="10" style="38" customWidth="1"/>
    <col min="29" max="29" width="10" style="51" customWidth="1"/>
    <col min="30" max="33" width="9.140625" style="51"/>
    <col min="34" max="16384" width="9.140625" style="1"/>
  </cols>
  <sheetData>
    <row r="1" spans="2:23" ht="34.5" x14ac:dyDescent="0.9">
      <c r="B1" s="68"/>
      <c r="C1" s="69"/>
      <c r="D1" s="69"/>
      <c r="E1" s="70" t="s">
        <v>1247</v>
      </c>
    </row>
    <row r="2" spans="2:23" ht="26.25" x14ac:dyDescent="0.55000000000000004">
      <c r="B2" s="71" t="s">
        <v>1250</v>
      </c>
      <c r="C2" s="69"/>
      <c r="D2" s="69"/>
      <c r="E2" s="72" t="s">
        <v>1246</v>
      </c>
    </row>
    <row r="3" spans="2:23" x14ac:dyDescent="0.25">
      <c r="B3" s="69"/>
      <c r="C3" s="69"/>
      <c r="D3" s="69"/>
      <c r="E3" s="69"/>
      <c r="H3" s="181" t="s">
        <v>1089</v>
      </c>
      <c r="I3" s="181"/>
      <c r="J3" s="201"/>
      <c r="K3" s="201"/>
      <c r="L3" s="201"/>
      <c r="M3" s="201"/>
      <c r="N3" s="201"/>
      <c r="O3" s="201"/>
      <c r="P3" s="201"/>
      <c r="Q3" s="201"/>
      <c r="R3" s="201"/>
      <c r="S3" s="201"/>
      <c r="T3" s="201"/>
    </row>
    <row r="4" spans="2:23" ht="23.25" x14ac:dyDescent="0.35">
      <c r="B4" s="73" t="s">
        <v>1249</v>
      </c>
      <c r="C4" s="69"/>
      <c r="D4" s="69"/>
      <c r="E4" s="69"/>
      <c r="H4" s="32" t="s">
        <v>1075</v>
      </c>
      <c r="I4" s="32" t="s">
        <v>1076</v>
      </c>
      <c r="J4" s="32" t="s">
        <v>1077</v>
      </c>
      <c r="K4" s="32" t="s">
        <v>1078</v>
      </c>
      <c r="L4" s="32" t="s">
        <v>1079</v>
      </c>
      <c r="M4" s="32" t="s">
        <v>1080</v>
      </c>
      <c r="N4" s="32" t="s">
        <v>1081</v>
      </c>
      <c r="O4" s="32" t="s">
        <v>1082</v>
      </c>
      <c r="P4" s="32" t="s">
        <v>1083</v>
      </c>
      <c r="Q4" s="32" t="s">
        <v>1084</v>
      </c>
      <c r="R4" s="32" t="s">
        <v>1085</v>
      </c>
      <c r="S4" s="32" t="s">
        <v>1086</v>
      </c>
      <c r="T4" s="33" t="s">
        <v>1090</v>
      </c>
    </row>
    <row r="5" spans="2:23" ht="15.75" customHeight="1" x14ac:dyDescent="0.35">
      <c r="B5" s="73"/>
      <c r="C5" s="69"/>
      <c r="D5" s="73"/>
      <c r="E5" s="69"/>
      <c r="H5" s="35" t="e">
        <f>VLOOKUP($C$15,Lists!$D$17:$P$20,2,FALSE)</f>
        <v>#N/A</v>
      </c>
      <c r="I5" s="35" t="e">
        <f>VLOOKUP($C$15,Lists!$D$17:$P$20,3,FALSE)</f>
        <v>#N/A</v>
      </c>
      <c r="J5" s="35" t="e">
        <f>VLOOKUP($C$15,Lists!$D$17:$P$20,4,FALSE)</f>
        <v>#N/A</v>
      </c>
      <c r="K5" s="35" t="e">
        <f>VLOOKUP($C$15,Lists!$D$17:$P$20,5,FALSE)</f>
        <v>#N/A</v>
      </c>
      <c r="L5" s="35" t="e">
        <f>VLOOKUP($C$15,Lists!$D$17:$P$20,6,FALSE)</f>
        <v>#N/A</v>
      </c>
      <c r="M5" s="35" t="e">
        <f>VLOOKUP($C$15,Lists!$D$17:$P$20,7,FALSE)</f>
        <v>#N/A</v>
      </c>
      <c r="N5" s="35" t="e">
        <f>VLOOKUP($C$15,Lists!$D$17:$P$20,8,FALSE)</f>
        <v>#N/A</v>
      </c>
      <c r="O5" s="35" t="e">
        <f>VLOOKUP($C$15,Lists!$D$17:$P$20,9,FALSE)</f>
        <v>#N/A</v>
      </c>
      <c r="P5" s="35" t="e">
        <f>VLOOKUP($C$15,Lists!$D$17:$P$20,10,FALSE)</f>
        <v>#N/A</v>
      </c>
      <c r="Q5" s="35" t="e">
        <f>VLOOKUP($C$15,Lists!$D$17:$P$20,11,FALSE)</f>
        <v>#N/A</v>
      </c>
      <c r="R5" s="35" t="e">
        <f>VLOOKUP($C$15,Lists!$D$17:$P$20,12,FALSE)</f>
        <v>#N/A</v>
      </c>
      <c r="S5" s="35" t="e">
        <f>VLOOKUP($C$15,Lists!$D$17:$P$20,13,FALSE)</f>
        <v>#N/A</v>
      </c>
      <c r="T5" s="35" t="e">
        <f>SUM(H5:S5)</f>
        <v>#N/A</v>
      </c>
    </row>
    <row r="6" spans="2:23" ht="48.75" customHeight="1" x14ac:dyDescent="0.25">
      <c r="B6" s="205" t="s">
        <v>1326</v>
      </c>
      <c r="C6" s="205"/>
      <c r="D6" s="205"/>
      <c r="E6" s="205"/>
      <c r="H6" s="40"/>
      <c r="I6" s="40"/>
      <c r="J6" s="40"/>
      <c r="K6" s="40"/>
      <c r="L6" s="40"/>
      <c r="M6" s="40"/>
      <c r="N6" s="40"/>
      <c r="O6" s="40"/>
      <c r="P6" s="204" t="s">
        <v>1091</v>
      </c>
      <c r="Q6" s="204"/>
      <c r="R6" s="204"/>
      <c r="S6" s="204"/>
      <c r="T6" s="37" t="e">
        <f>T5/365</f>
        <v>#N/A</v>
      </c>
    </row>
    <row r="7" spans="2:23" x14ac:dyDescent="0.25">
      <c r="B7" s="69"/>
      <c r="C7" s="69"/>
      <c r="D7" s="69"/>
      <c r="E7" s="69"/>
      <c r="H7" s="181" t="s">
        <v>1107</v>
      </c>
      <c r="I7" s="181"/>
      <c r="J7" s="201"/>
      <c r="K7" s="201"/>
      <c r="L7" s="201"/>
      <c r="M7" s="201"/>
      <c r="N7" s="201"/>
      <c r="O7" s="201"/>
      <c r="P7" s="201"/>
      <c r="Q7" s="201"/>
      <c r="R7" s="201"/>
      <c r="S7" s="201"/>
      <c r="T7" s="201"/>
    </row>
    <row r="8" spans="2:23" x14ac:dyDescent="0.25">
      <c r="B8" s="5" t="s">
        <v>1092</v>
      </c>
      <c r="C8" s="301"/>
      <c r="D8" s="302"/>
      <c r="E8" s="302"/>
      <c r="H8" s="32" t="s">
        <v>1075</v>
      </c>
      <c r="I8" s="32" t="s">
        <v>1076</v>
      </c>
      <c r="J8" s="32" t="s">
        <v>1077</v>
      </c>
      <c r="K8" s="32" t="s">
        <v>1078</v>
      </c>
      <c r="L8" s="32" t="s">
        <v>1079</v>
      </c>
      <c r="M8" s="32" t="s">
        <v>1080</v>
      </c>
      <c r="N8" s="32" t="s">
        <v>1081</v>
      </c>
      <c r="O8" s="32" t="s">
        <v>1082</v>
      </c>
      <c r="P8" s="32" t="s">
        <v>1083</v>
      </c>
      <c r="Q8" s="32" t="s">
        <v>1084</v>
      </c>
      <c r="R8" s="32" t="s">
        <v>1085</v>
      </c>
      <c r="S8" s="32" t="s">
        <v>1086</v>
      </c>
      <c r="T8" s="33" t="s">
        <v>1090</v>
      </c>
    </row>
    <row r="9" spans="2:23" x14ac:dyDescent="0.25">
      <c r="B9" s="310" t="s">
        <v>0</v>
      </c>
      <c r="C9" s="310"/>
      <c r="D9" s="304"/>
      <c r="E9" s="304"/>
      <c r="H9" s="35">
        <v>31</v>
      </c>
      <c r="I9" s="35">
        <v>28</v>
      </c>
      <c r="J9" s="35">
        <v>31</v>
      </c>
      <c r="K9" s="35">
        <v>30</v>
      </c>
      <c r="L9" s="35">
        <v>31</v>
      </c>
      <c r="M9" s="35">
        <v>30</v>
      </c>
      <c r="N9" s="35">
        <v>31</v>
      </c>
      <c r="O9" s="35">
        <v>31</v>
      </c>
      <c r="P9" s="35">
        <v>30</v>
      </c>
      <c r="Q9" s="35">
        <v>31</v>
      </c>
      <c r="R9" s="35">
        <v>30</v>
      </c>
      <c r="S9" s="35">
        <v>31</v>
      </c>
      <c r="T9" s="35">
        <f>SUM(H9:S9)</f>
        <v>365</v>
      </c>
    </row>
    <row r="10" spans="2:23" x14ac:dyDescent="0.25">
      <c r="B10" s="303" t="s">
        <v>1234</v>
      </c>
      <c r="C10" s="303"/>
      <c r="D10" s="304"/>
      <c r="E10" s="304"/>
      <c r="F10" s="6"/>
      <c r="H10" s="41"/>
      <c r="I10" s="41"/>
      <c r="J10" s="41"/>
      <c r="K10" s="41"/>
      <c r="L10" s="41"/>
      <c r="M10" s="41"/>
      <c r="N10" s="41"/>
      <c r="O10" s="41"/>
      <c r="P10" s="41"/>
      <c r="Q10" s="41"/>
      <c r="R10" s="41"/>
      <c r="S10" s="41"/>
      <c r="T10" s="41"/>
    </row>
    <row r="11" spans="2:23" x14ac:dyDescent="0.25">
      <c r="B11" s="81" t="s">
        <v>10</v>
      </c>
      <c r="C11" s="305"/>
      <c r="D11" s="306"/>
      <c r="E11" s="306"/>
      <c r="F11" s="6"/>
    </row>
    <row r="12" spans="2:23" x14ac:dyDescent="0.25">
      <c r="B12" s="81" t="s">
        <v>11</v>
      </c>
      <c r="C12" s="305"/>
      <c r="D12" s="306"/>
      <c r="E12" s="306"/>
      <c r="F12" s="6"/>
    </row>
    <row r="13" spans="2:23" x14ac:dyDescent="0.25">
      <c r="B13" s="81" t="s">
        <v>1224</v>
      </c>
      <c r="C13" s="305"/>
      <c r="D13" s="306"/>
      <c r="E13" s="306"/>
      <c r="F13" s="6"/>
    </row>
    <row r="14" spans="2:23" x14ac:dyDescent="0.25">
      <c r="B14" s="81" t="s">
        <v>1</v>
      </c>
      <c r="C14" s="248"/>
      <c r="D14" s="291"/>
      <c r="E14" s="292"/>
      <c r="F14" s="6"/>
    </row>
    <row r="15" spans="2:23" x14ac:dyDescent="0.25">
      <c r="B15" s="81" t="s">
        <v>24</v>
      </c>
      <c r="C15" s="216" t="str">
        <f>IF(ISBLANK(C14)," ",VLOOKUP(C14,Lists!A2:B1035,2,TRUE))</f>
        <v xml:space="preserve"> </v>
      </c>
      <c r="D15" s="217"/>
      <c r="E15" s="218"/>
      <c r="F15" s="6"/>
    </row>
    <row r="16" spans="2:23" x14ac:dyDescent="0.25">
      <c r="B16" s="81" t="s">
        <v>1258</v>
      </c>
      <c r="C16" s="248"/>
      <c r="D16" s="249"/>
      <c r="E16" s="250"/>
      <c r="F16" s="6"/>
      <c r="H16" s="235" t="s">
        <v>1215</v>
      </c>
      <c r="I16" s="235"/>
      <c r="J16" s="235"/>
      <c r="K16" s="235"/>
      <c r="L16" s="235"/>
      <c r="M16" s="51"/>
      <c r="N16" s="235" t="s">
        <v>1215</v>
      </c>
      <c r="O16" s="235"/>
      <c r="P16" s="235"/>
      <c r="Q16" s="235"/>
      <c r="R16" s="235"/>
      <c r="S16" s="235"/>
      <c r="T16" s="235"/>
      <c r="U16" s="235"/>
      <c r="V16" s="235"/>
      <c r="W16" s="235"/>
    </row>
    <row r="17" spans="2:33" x14ac:dyDescent="0.25">
      <c r="B17" s="187" t="s">
        <v>1235</v>
      </c>
      <c r="C17" s="307"/>
      <c r="D17" s="308"/>
      <c r="E17" s="309"/>
      <c r="F17" s="6"/>
      <c r="H17" s="230" t="s">
        <v>1097</v>
      </c>
      <c r="I17" s="231"/>
      <c r="J17" s="232"/>
      <c r="K17" s="236">
        <v>0.22650000000000001</v>
      </c>
      <c r="L17" s="237"/>
      <c r="M17" s="51"/>
      <c r="N17" s="230" t="s">
        <v>1218</v>
      </c>
      <c r="O17" s="231"/>
      <c r="P17" s="232"/>
      <c r="Q17" s="243" t="e">
        <f>C83*1000*V17</f>
        <v>#N/A</v>
      </c>
      <c r="R17" s="244"/>
      <c r="S17" s="230" t="s">
        <v>1216</v>
      </c>
      <c r="T17" s="231"/>
      <c r="U17" s="232"/>
      <c r="V17" s="228">
        <v>0.13</v>
      </c>
      <c r="W17" s="229"/>
    </row>
    <row r="18" spans="2:33" x14ac:dyDescent="0.25">
      <c r="B18" s="81" t="s">
        <v>1236</v>
      </c>
      <c r="C18" s="248"/>
      <c r="D18" s="249"/>
      <c r="E18" s="250"/>
      <c r="F18" s="6"/>
      <c r="H18" s="230" t="s">
        <v>1174</v>
      </c>
      <c r="I18" s="231"/>
      <c r="J18" s="232"/>
      <c r="K18" s="243" t="e">
        <f>Q22/(C83*1000)</f>
        <v>#N/A</v>
      </c>
      <c r="L18" s="244"/>
      <c r="M18" s="51"/>
      <c r="N18" s="230" t="s">
        <v>1168</v>
      </c>
      <c r="O18" s="231"/>
      <c r="P18" s="232"/>
      <c r="Q18" s="243" t="e">
        <f>C88*V18</f>
        <v>#N/A</v>
      </c>
      <c r="R18" s="244"/>
      <c r="S18" s="230" t="s">
        <v>1217</v>
      </c>
      <c r="T18" s="231"/>
      <c r="U18" s="232"/>
      <c r="V18" s="228">
        <v>22</v>
      </c>
      <c r="W18" s="229"/>
    </row>
    <row r="19" spans="2:33" x14ac:dyDescent="0.25">
      <c r="B19" s="81" t="s">
        <v>1237</v>
      </c>
      <c r="C19" s="248"/>
      <c r="D19" s="249"/>
      <c r="E19" s="250"/>
      <c r="F19" s="6"/>
      <c r="H19" s="238" t="s">
        <v>1230</v>
      </c>
      <c r="I19" s="239"/>
      <c r="J19" s="240"/>
      <c r="K19" s="241">
        <v>0.7</v>
      </c>
      <c r="L19" s="242"/>
      <c r="M19" s="51"/>
      <c r="N19" s="230" t="s">
        <v>1169</v>
      </c>
      <c r="O19" s="231"/>
      <c r="P19" s="232"/>
      <c r="Q19" s="243" t="e">
        <f>C86*V19</f>
        <v>#N/A</v>
      </c>
      <c r="R19" s="244"/>
      <c r="S19" s="230" t="s">
        <v>1219</v>
      </c>
      <c r="T19" s="231"/>
      <c r="U19" s="232"/>
      <c r="V19" s="228">
        <v>100</v>
      </c>
      <c r="W19" s="229"/>
    </row>
    <row r="20" spans="2:33" x14ac:dyDescent="0.25">
      <c r="B20" s="81" t="s">
        <v>12</v>
      </c>
      <c r="C20" s="248"/>
      <c r="D20" s="249"/>
      <c r="E20" s="250"/>
      <c r="F20" s="6"/>
      <c r="H20" s="230" t="s">
        <v>1105</v>
      </c>
      <c r="I20" s="231"/>
      <c r="J20" s="232"/>
      <c r="K20" s="228">
        <v>0.3</v>
      </c>
      <c r="L20" s="229"/>
      <c r="M20" s="51"/>
      <c r="N20" s="230" t="s">
        <v>1170</v>
      </c>
      <c r="O20" s="231"/>
      <c r="P20" s="232"/>
      <c r="Q20" s="243" t="e">
        <f>C87*V20</f>
        <v>#DIV/0!</v>
      </c>
      <c r="R20" s="244"/>
      <c r="S20" s="230" t="s">
        <v>1220</v>
      </c>
      <c r="T20" s="231"/>
      <c r="U20" s="232"/>
      <c r="V20" s="228">
        <v>150</v>
      </c>
      <c r="W20" s="229"/>
    </row>
    <row r="21" spans="2:33" x14ac:dyDescent="0.25">
      <c r="B21" s="187" t="s">
        <v>1238</v>
      </c>
      <c r="C21" s="307"/>
      <c r="D21" s="308"/>
      <c r="E21" s="309"/>
      <c r="F21" s="6"/>
      <c r="H21" s="230" t="s">
        <v>1222</v>
      </c>
      <c r="I21" s="231"/>
      <c r="J21" s="232"/>
      <c r="K21" s="266">
        <v>1.2</v>
      </c>
      <c r="L21" s="267"/>
      <c r="M21" s="51"/>
      <c r="N21" s="230" t="s">
        <v>1171</v>
      </c>
      <c r="O21" s="231"/>
      <c r="P21" s="232"/>
      <c r="Q21" s="243" t="e">
        <f>V21*SUM(Q17:R20)</f>
        <v>#N/A</v>
      </c>
      <c r="R21" s="244"/>
      <c r="S21" s="230" t="s">
        <v>1221</v>
      </c>
      <c r="T21" s="231"/>
      <c r="U21" s="232"/>
      <c r="V21" s="233">
        <v>0.25</v>
      </c>
      <c r="W21" s="234"/>
    </row>
    <row r="22" spans="2:33" x14ac:dyDescent="0.25">
      <c r="B22" s="81" t="s">
        <v>1239</v>
      </c>
      <c r="C22" s="248"/>
      <c r="D22" s="249"/>
      <c r="E22" s="250"/>
      <c r="F22" s="6"/>
      <c r="H22" s="312" t="s">
        <v>1123</v>
      </c>
      <c r="I22" s="312"/>
      <c r="J22" s="312"/>
      <c r="K22" s="313">
        <v>2</v>
      </c>
      <c r="L22" s="313"/>
      <c r="M22" s="51"/>
      <c r="N22" s="230" t="s">
        <v>1172</v>
      </c>
      <c r="O22" s="231"/>
      <c r="P22" s="232"/>
      <c r="Q22" s="243" t="e">
        <f>SUM(Q17:R21)</f>
        <v>#N/A</v>
      </c>
      <c r="R22" s="244"/>
      <c r="S22" s="51"/>
      <c r="T22" s="51"/>
      <c r="U22" s="51"/>
      <c r="V22" s="51"/>
      <c r="W22" s="51"/>
    </row>
    <row r="23" spans="2:33" x14ac:dyDescent="0.25">
      <c r="B23" s="81" t="s">
        <v>1240</v>
      </c>
      <c r="C23" s="248"/>
      <c r="D23" s="249"/>
      <c r="E23" s="250"/>
      <c r="F23" s="6"/>
      <c r="H23" s="136" t="s">
        <v>1231</v>
      </c>
    </row>
    <row r="24" spans="2:33" s="7" customFormat="1" x14ac:dyDescent="0.25">
      <c r="B24" s="81" t="s">
        <v>12</v>
      </c>
      <c r="C24" s="248"/>
      <c r="D24" s="249"/>
      <c r="E24" s="250"/>
      <c r="F24" s="6"/>
      <c r="G24" s="74"/>
      <c r="H24" s="31"/>
      <c r="I24" s="31"/>
      <c r="J24" s="31"/>
      <c r="K24" s="31"/>
      <c r="L24" s="31"/>
      <c r="M24" s="31"/>
      <c r="N24" s="31"/>
      <c r="O24" s="31"/>
      <c r="P24" s="31"/>
      <c r="Q24" s="31"/>
      <c r="R24" s="31"/>
      <c r="S24" s="31"/>
      <c r="T24" s="31"/>
      <c r="U24" s="31"/>
      <c r="V24" s="31"/>
      <c r="W24" s="31"/>
      <c r="X24" s="31"/>
      <c r="Y24" s="31"/>
      <c r="Z24" s="31"/>
      <c r="AA24" s="31"/>
      <c r="AB24" s="31"/>
      <c r="AC24" s="74"/>
      <c r="AD24" s="74"/>
      <c r="AE24" s="74"/>
      <c r="AF24" s="74"/>
      <c r="AG24" s="74"/>
    </row>
    <row r="25" spans="2:33" x14ac:dyDescent="0.25">
      <c r="B25" s="81" t="s">
        <v>1</v>
      </c>
      <c r="C25" s="248"/>
      <c r="D25" s="249"/>
      <c r="E25" s="250"/>
      <c r="F25" s="6"/>
    </row>
    <row r="26" spans="2:33" x14ac:dyDescent="0.25">
      <c r="B26" s="81" t="s">
        <v>1237</v>
      </c>
      <c r="C26" s="248"/>
      <c r="D26" s="249"/>
      <c r="E26" s="250"/>
      <c r="F26" s="6"/>
    </row>
    <row r="27" spans="2:33" x14ac:dyDescent="0.25">
      <c r="B27" s="81" t="s">
        <v>1241</v>
      </c>
      <c r="C27" s="248"/>
      <c r="D27" s="249"/>
      <c r="E27" s="250"/>
      <c r="F27" s="6"/>
    </row>
    <row r="28" spans="2:33" x14ac:dyDescent="0.25">
      <c r="B28" s="81" t="s">
        <v>1242</v>
      </c>
      <c r="C28" s="248"/>
      <c r="D28" s="249"/>
      <c r="E28" s="250"/>
      <c r="F28" s="6"/>
    </row>
    <row r="29" spans="2:33" x14ac:dyDescent="0.25">
      <c r="B29" s="81" t="s">
        <v>1243</v>
      </c>
      <c r="C29" s="248"/>
      <c r="D29" s="249"/>
      <c r="E29" s="250"/>
      <c r="F29" s="6"/>
    </row>
    <row r="30" spans="2:33" x14ac:dyDescent="0.25">
      <c r="B30" s="81" t="s">
        <v>1244</v>
      </c>
      <c r="C30" s="248"/>
      <c r="D30" s="249"/>
      <c r="E30" s="250"/>
      <c r="F30" s="6"/>
    </row>
    <row r="31" spans="2:33" x14ac:dyDescent="0.25">
      <c r="B31" s="187" t="s">
        <v>14</v>
      </c>
      <c r="C31" s="307"/>
      <c r="D31" s="308"/>
      <c r="E31" s="309"/>
      <c r="F31" s="6"/>
      <c r="H31" s="179" t="s">
        <v>25</v>
      </c>
      <c r="I31" s="179"/>
      <c r="J31" s="179" t="s">
        <v>1285</v>
      </c>
      <c r="K31" s="179"/>
      <c r="L31" s="179" t="s">
        <v>1286</v>
      </c>
      <c r="M31" s="179"/>
      <c r="N31" s="179" t="s">
        <v>1103</v>
      </c>
      <c r="O31" s="179"/>
      <c r="P31" s="179" t="s">
        <v>1102</v>
      </c>
      <c r="Q31" s="179"/>
      <c r="R31" s="65" t="s">
        <v>1287</v>
      </c>
      <c r="S31" s="65" t="s">
        <v>1288</v>
      </c>
      <c r="T31" s="179" t="s">
        <v>1121</v>
      </c>
      <c r="U31" s="179"/>
    </row>
    <row r="32" spans="2:33" x14ac:dyDescent="0.25">
      <c r="B32" s="189" t="s">
        <v>14</v>
      </c>
      <c r="C32" s="216" t="s">
        <v>13</v>
      </c>
      <c r="D32" s="217"/>
      <c r="E32" s="218"/>
      <c r="F32" s="6"/>
      <c r="H32" s="179"/>
      <c r="I32" s="179"/>
      <c r="J32" s="179"/>
      <c r="K32" s="179"/>
      <c r="L32" s="179"/>
      <c r="M32" s="179"/>
      <c r="N32" s="179"/>
      <c r="O32" s="179"/>
      <c r="P32" s="179"/>
      <c r="Q32" s="179"/>
      <c r="R32" s="65"/>
      <c r="S32" s="65"/>
      <c r="T32" s="179"/>
      <c r="U32" s="179"/>
    </row>
    <row r="33" spans="2:35" x14ac:dyDescent="0.25">
      <c r="B33" s="190"/>
      <c r="C33" s="216" t="s">
        <v>22</v>
      </c>
      <c r="D33" s="217"/>
      <c r="E33" s="218"/>
      <c r="F33" s="6"/>
      <c r="H33" s="135" t="s">
        <v>1209</v>
      </c>
      <c r="I33" s="53"/>
      <c r="J33" s="194">
        <f>(C60+(C66*10*0.3)+C72)</f>
        <v>0</v>
      </c>
      <c r="K33" s="194"/>
      <c r="L33" s="194">
        <f>J33/30</f>
        <v>0</v>
      </c>
      <c r="M33" s="194"/>
      <c r="N33" s="227" t="e">
        <f>SUM(H5:J5)/SUM(H9:J9)</f>
        <v>#N/A</v>
      </c>
      <c r="O33" s="227"/>
      <c r="P33" s="194" t="e">
        <f>L33/(N33*$K$19)</f>
        <v>#N/A</v>
      </c>
      <c r="Q33" s="194"/>
      <c r="R33" s="56" t="e">
        <f>E47/(E47+E48)</f>
        <v>#DIV/0!</v>
      </c>
      <c r="S33" s="56" t="e">
        <f>E48/(E47+E48)</f>
        <v>#DIV/0!</v>
      </c>
      <c r="T33" s="194" t="e">
        <f>L33*S33</f>
        <v>#DIV/0!</v>
      </c>
      <c r="U33" s="194"/>
    </row>
    <row r="34" spans="2:35" x14ac:dyDescent="0.25">
      <c r="B34" s="191"/>
      <c r="C34" s="216" t="s">
        <v>23</v>
      </c>
      <c r="D34" s="217"/>
      <c r="E34" s="218"/>
      <c r="F34" s="6"/>
      <c r="H34" s="135" t="s">
        <v>1210</v>
      </c>
      <c r="I34" s="53"/>
      <c r="J34" s="194">
        <f>(C61+(C67*10*0.3)+C73)</f>
        <v>0</v>
      </c>
      <c r="K34" s="194"/>
      <c r="L34" s="194">
        <f>J34/30</f>
        <v>0</v>
      </c>
      <c r="M34" s="194"/>
      <c r="N34" s="227" t="e">
        <f>SUM(K5:M5)/SUM(K9:M9)</f>
        <v>#N/A</v>
      </c>
      <c r="O34" s="227"/>
      <c r="P34" s="194" t="e">
        <f>L34/(N34*$K$19)</f>
        <v>#N/A</v>
      </c>
      <c r="Q34" s="194"/>
      <c r="R34" s="56" t="e">
        <f>E50/(E50+E51)</f>
        <v>#DIV/0!</v>
      </c>
      <c r="S34" s="56" t="e">
        <f>E51/(E50+E51)</f>
        <v>#DIV/0!</v>
      </c>
      <c r="T34" s="194" t="e">
        <f t="shared" ref="T34:T36" si="0">L34*S34</f>
        <v>#DIV/0!</v>
      </c>
      <c r="U34" s="194"/>
    </row>
    <row r="35" spans="2:35" x14ac:dyDescent="0.25">
      <c r="B35" s="75"/>
      <c r="C35" s="75"/>
      <c r="D35" s="75"/>
      <c r="E35" s="75"/>
      <c r="F35" s="6"/>
      <c r="H35" s="135" t="s">
        <v>1211</v>
      </c>
      <c r="I35" s="53"/>
      <c r="J35" s="194">
        <f>(C62+(C68*10*0.3)+C74)</f>
        <v>0</v>
      </c>
      <c r="K35" s="194"/>
      <c r="L35" s="194">
        <f>J35/30</f>
        <v>0</v>
      </c>
      <c r="M35" s="194"/>
      <c r="N35" s="227" t="e">
        <f>SUM(N5:P5)/SUM(N9:P9)</f>
        <v>#N/A</v>
      </c>
      <c r="O35" s="227"/>
      <c r="P35" s="194" t="e">
        <f>L35/(N35*$K$19)</f>
        <v>#N/A</v>
      </c>
      <c r="Q35" s="194"/>
      <c r="R35" s="56" t="e">
        <f>E53/(E53+E54)</f>
        <v>#DIV/0!</v>
      </c>
      <c r="S35" s="56" t="e">
        <f>E54/(E53+E54)</f>
        <v>#DIV/0!</v>
      </c>
      <c r="T35" s="194" t="e">
        <f t="shared" si="0"/>
        <v>#DIV/0!</v>
      </c>
      <c r="U35" s="194"/>
    </row>
    <row r="36" spans="2:35" x14ac:dyDescent="0.25">
      <c r="B36" s="5" t="s">
        <v>1093</v>
      </c>
      <c r="C36" s="95"/>
      <c r="D36" s="95"/>
      <c r="E36" s="95"/>
      <c r="F36" s="6"/>
      <c r="H36" s="135" t="s">
        <v>1212</v>
      </c>
      <c r="I36" s="53"/>
      <c r="J36" s="194">
        <f>(C63+(C69*10*0.3)+C75)</f>
        <v>0</v>
      </c>
      <c r="K36" s="194"/>
      <c r="L36" s="194">
        <f>J36/30</f>
        <v>0</v>
      </c>
      <c r="M36" s="194"/>
      <c r="N36" s="227" t="e">
        <f>SUM(Q5:S5)/SUM(Q9:S9)</f>
        <v>#N/A</v>
      </c>
      <c r="O36" s="227"/>
      <c r="P36" s="194" t="e">
        <f>L36/(N36*$K$19)</f>
        <v>#N/A</v>
      </c>
      <c r="Q36" s="194"/>
      <c r="R36" s="56" t="e">
        <f>E56/(E56+E57)</f>
        <v>#DIV/0!</v>
      </c>
      <c r="S36" s="56" t="e">
        <f>E57/(E56+E57)</f>
        <v>#DIV/0!</v>
      </c>
      <c r="T36" s="194" t="e">
        <f t="shared" si="0"/>
        <v>#DIV/0!</v>
      </c>
      <c r="U36" s="194"/>
    </row>
    <row r="37" spans="2:35" x14ac:dyDescent="0.25">
      <c r="B37" s="185" t="s">
        <v>1118</v>
      </c>
      <c r="C37" s="221"/>
      <c r="D37" s="221"/>
      <c r="E37" s="186"/>
      <c r="F37" s="6"/>
      <c r="J37" s="298">
        <f>SUM(J33:K36)*3</f>
        <v>0</v>
      </c>
      <c r="K37" s="298"/>
      <c r="R37" s="137"/>
      <c r="S37" s="137"/>
      <c r="AH37" s="51"/>
      <c r="AI37" s="51"/>
    </row>
    <row r="38" spans="2:35" x14ac:dyDescent="0.25">
      <c r="B38" s="219" t="s">
        <v>20</v>
      </c>
      <c r="C38" s="293" t="s">
        <v>18</v>
      </c>
      <c r="D38" s="294"/>
      <c r="E38" s="295"/>
      <c r="F38" s="6"/>
    </row>
    <row r="39" spans="2:35" ht="15" customHeight="1" x14ac:dyDescent="0.25">
      <c r="B39" s="220"/>
      <c r="C39" s="293" t="s">
        <v>19</v>
      </c>
      <c r="D39" s="294"/>
      <c r="E39" s="295"/>
      <c r="H39" s="299" t="s">
        <v>1124</v>
      </c>
      <c r="I39" s="299"/>
      <c r="J39" s="300" t="e">
        <f>ROUNDUP(MAX(P33:Q36),0)</f>
        <v>#N/A</v>
      </c>
      <c r="K39" s="300"/>
    </row>
    <row r="40" spans="2:35" x14ac:dyDescent="0.25">
      <c r="B40" s="220"/>
      <c r="C40" s="293" t="s">
        <v>1213</v>
      </c>
      <c r="D40" s="294"/>
      <c r="E40" s="295"/>
      <c r="H40" s="299"/>
      <c r="I40" s="299"/>
      <c r="J40" s="300"/>
      <c r="K40" s="300"/>
    </row>
    <row r="41" spans="2:35" ht="33.75" x14ac:dyDescent="0.25">
      <c r="B41" s="76"/>
      <c r="C41" s="77"/>
      <c r="D41" s="77"/>
      <c r="E41" s="77"/>
      <c r="H41" s="57" t="s">
        <v>1130</v>
      </c>
      <c r="I41" s="57"/>
      <c r="J41" s="296" t="e">
        <f>ROUNDUP(MAX(T33:U36),0)</f>
        <v>#DIV/0!</v>
      </c>
      <c r="K41" s="297"/>
      <c r="M41" s="38" t="s">
        <v>1125</v>
      </c>
    </row>
    <row r="42" spans="2:35" x14ac:dyDescent="0.25">
      <c r="B42" s="96" t="s">
        <v>1119</v>
      </c>
      <c r="C42" s="97"/>
      <c r="D42" s="97"/>
      <c r="E42" s="98"/>
      <c r="F42" s="7"/>
      <c r="H42" s="57"/>
      <c r="I42" s="57"/>
      <c r="J42" s="58"/>
      <c r="K42" s="58"/>
    </row>
    <row r="43" spans="2:35" x14ac:dyDescent="0.25">
      <c r="B43" s="85"/>
      <c r="C43" s="77"/>
      <c r="D43" s="77"/>
      <c r="E43" s="77"/>
    </row>
    <row r="44" spans="2:35" x14ac:dyDescent="0.25">
      <c r="B44" s="214" t="s">
        <v>27</v>
      </c>
      <c r="C44" s="82" t="s">
        <v>28</v>
      </c>
      <c r="D44" s="87" t="s">
        <v>1120</v>
      </c>
      <c r="E44" s="64"/>
    </row>
    <row r="45" spans="2:35" x14ac:dyDescent="0.25">
      <c r="B45" s="214"/>
      <c r="C45" s="82" t="s">
        <v>29</v>
      </c>
      <c r="D45" s="87" t="s">
        <v>1120</v>
      </c>
      <c r="E45" s="64"/>
    </row>
    <row r="46" spans="2:35" x14ac:dyDescent="0.25">
      <c r="B46" s="80"/>
      <c r="C46" s="4"/>
      <c r="D46" s="88"/>
      <c r="E46" s="89"/>
    </row>
    <row r="47" spans="2:35" x14ac:dyDescent="0.25">
      <c r="B47" s="215" t="s">
        <v>1266</v>
      </c>
      <c r="C47" s="82" t="s">
        <v>30</v>
      </c>
      <c r="D47" s="87" t="s">
        <v>1262</v>
      </c>
      <c r="E47" s="64"/>
    </row>
    <row r="48" spans="2:35" x14ac:dyDescent="0.25">
      <c r="B48" s="215"/>
      <c r="C48" s="82" t="s">
        <v>31</v>
      </c>
      <c r="D48" s="87" t="s">
        <v>1262</v>
      </c>
      <c r="E48" s="64"/>
    </row>
    <row r="49" spans="2:21" x14ac:dyDescent="0.25">
      <c r="B49" s="80"/>
      <c r="C49" s="4"/>
      <c r="D49" s="88"/>
      <c r="E49" s="89"/>
    </row>
    <row r="50" spans="2:21" x14ac:dyDescent="0.25">
      <c r="B50" s="215" t="s">
        <v>1267</v>
      </c>
      <c r="C50" s="82" t="s">
        <v>30</v>
      </c>
      <c r="D50" s="87" t="s">
        <v>1262</v>
      </c>
      <c r="E50" s="64"/>
    </row>
    <row r="51" spans="2:21" x14ac:dyDescent="0.25">
      <c r="B51" s="215"/>
      <c r="C51" s="82" t="s">
        <v>31</v>
      </c>
      <c r="D51" s="87" t="s">
        <v>1262</v>
      </c>
      <c r="E51" s="64"/>
    </row>
    <row r="52" spans="2:21" x14ac:dyDescent="0.25">
      <c r="B52" s="80"/>
      <c r="C52" s="4"/>
      <c r="D52" s="88"/>
      <c r="E52" s="89"/>
    </row>
    <row r="53" spans="2:21" x14ac:dyDescent="0.25">
      <c r="B53" s="215" t="s">
        <v>1268</v>
      </c>
      <c r="C53" s="82" t="s">
        <v>30</v>
      </c>
      <c r="D53" s="87" t="s">
        <v>1262</v>
      </c>
      <c r="E53" s="64"/>
    </row>
    <row r="54" spans="2:21" x14ac:dyDescent="0.25">
      <c r="B54" s="215"/>
      <c r="C54" s="82" t="s">
        <v>31</v>
      </c>
      <c r="D54" s="87" t="s">
        <v>1262</v>
      </c>
      <c r="E54" s="64"/>
    </row>
    <row r="55" spans="2:21" x14ac:dyDescent="0.25">
      <c r="B55" s="80"/>
      <c r="C55" s="4"/>
      <c r="D55" s="88"/>
      <c r="E55" s="89"/>
    </row>
    <row r="56" spans="2:21" x14ac:dyDescent="0.25">
      <c r="B56" s="215" t="s">
        <v>1269</v>
      </c>
      <c r="C56" s="82" t="s">
        <v>30</v>
      </c>
      <c r="D56" s="87" t="s">
        <v>1262</v>
      </c>
      <c r="E56" s="64"/>
    </row>
    <row r="57" spans="2:21" x14ac:dyDescent="0.25">
      <c r="B57" s="215"/>
      <c r="C57" s="82" t="s">
        <v>31</v>
      </c>
      <c r="D57" s="87" t="s">
        <v>1262</v>
      </c>
      <c r="E57" s="64"/>
    </row>
    <row r="58" spans="2:21" x14ac:dyDescent="0.25">
      <c r="B58" s="80"/>
      <c r="C58" s="4"/>
      <c r="D58" s="4"/>
      <c r="E58" s="4"/>
    </row>
    <row r="59" spans="2:21" x14ac:dyDescent="0.25">
      <c r="B59" s="82" t="s">
        <v>15</v>
      </c>
      <c r="C59" s="222" t="s">
        <v>16</v>
      </c>
      <c r="D59" s="223"/>
      <c r="E59" s="224"/>
    </row>
    <row r="60" spans="2:21" x14ac:dyDescent="0.25">
      <c r="B60" s="81" t="s">
        <v>1209</v>
      </c>
      <c r="C60" s="211"/>
      <c r="D60" s="212"/>
      <c r="E60" s="213"/>
      <c r="H60" s="181" t="s">
        <v>1109</v>
      </c>
      <c r="I60" s="181"/>
      <c r="J60" s="181"/>
      <c r="K60" s="181"/>
      <c r="L60" s="181"/>
      <c r="M60" s="181"/>
      <c r="N60" s="181"/>
      <c r="O60" s="181"/>
      <c r="P60" s="181"/>
      <c r="Q60" s="181"/>
      <c r="R60" s="181"/>
      <c r="S60" s="181"/>
      <c r="T60" s="181"/>
    </row>
    <row r="61" spans="2:21" x14ac:dyDescent="0.25">
      <c r="B61" s="81" t="s">
        <v>1210</v>
      </c>
      <c r="C61" s="211"/>
      <c r="D61" s="212"/>
      <c r="E61" s="213"/>
      <c r="H61" s="32" t="s">
        <v>1075</v>
      </c>
      <c r="I61" s="32" t="s">
        <v>1076</v>
      </c>
      <c r="J61" s="32" t="s">
        <v>1077</v>
      </c>
      <c r="K61" s="32" t="s">
        <v>1078</v>
      </c>
      <c r="L61" s="32" t="s">
        <v>1079</v>
      </c>
      <c r="M61" s="32" t="s">
        <v>1080</v>
      </c>
      <c r="N61" s="32" t="s">
        <v>1081</v>
      </c>
      <c r="O61" s="32" t="s">
        <v>1082</v>
      </c>
      <c r="P61" s="32" t="s">
        <v>1083</v>
      </c>
      <c r="Q61" s="32" t="s">
        <v>1084</v>
      </c>
      <c r="R61" s="32" t="s">
        <v>1085</v>
      </c>
      <c r="S61" s="32" t="s">
        <v>1086</v>
      </c>
      <c r="T61" s="33" t="s">
        <v>1090</v>
      </c>
    </row>
    <row r="62" spans="2:21" x14ac:dyDescent="0.25">
      <c r="B62" s="81" t="s">
        <v>1211</v>
      </c>
      <c r="C62" s="211"/>
      <c r="D62" s="212"/>
      <c r="E62" s="213"/>
      <c r="H62" s="34" t="e">
        <f t="shared" ref="H62:S62" si="1">$C$83*H5*$K$19</f>
        <v>#N/A</v>
      </c>
      <c r="I62" s="34" t="e">
        <f t="shared" si="1"/>
        <v>#N/A</v>
      </c>
      <c r="J62" s="34" t="e">
        <f t="shared" si="1"/>
        <v>#N/A</v>
      </c>
      <c r="K62" s="34" t="e">
        <f t="shared" si="1"/>
        <v>#N/A</v>
      </c>
      <c r="L62" s="34" t="e">
        <f t="shared" si="1"/>
        <v>#N/A</v>
      </c>
      <c r="M62" s="34" t="e">
        <f t="shared" si="1"/>
        <v>#N/A</v>
      </c>
      <c r="N62" s="34" t="e">
        <f t="shared" si="1"/>
        <v>#N/A</v>
      </c>
      <c r="O62" s="34" t="e">
        <f t="shared" si="1"/>
        <v>#N/A</v>
      </c>
      <c r="P62" s="34" t="e">
        <f t="shared" si="1"/>
        <v>#N/A</v>
      </c>
      <c r="Q62" s="34" t="e">
        <f t="shared" si="1"/>
        <v>#N/A</v>
      </c>
      <c r="R62" s="34" t="e">
        <f t="shared" si="1"/>
        <v>#N/A</v>
      </c>
      <c r="S62" s="34" t="e">
        <f t="shared" si="1"/>
        <v>#N/A</v>
      </c>
      <c r="T62" s="35" t="e">
        <f>SUM(H62:S62)</f>
        <v>#N/A</v>
      </c>
      <c r="U62" s="39" t="e">
        <f>T62/C83</f>
        <v>#N/A</v>
      </c>
    </row>
    <row r="63" spans="2:21" x14ac:dyDescent="0.25">
      <c r="B63" s="81" t="s">
        <v>1212</v>
      </c>
      <c r="C63" s="211"/>
      <c r="D63" s="212"/>
      <c r="E63" s="213"/>
      <c r="H63" s="181" t="s">
        <v>1107</v>
      </c>
      <c r="I63" s="181"/>
      <c r="J63" s="181"/>
      <c r="K63" s="181"/>
      <c r="L63" s="181"/>
      <c r="M63" s="181"/>
      <c r="N63" s="181"/>
      <c r="O63" s="181"/>
      <c r="P63" s="181"/>
      <c r="Q63" s="181"/>
      <c r="R63" s="181"/>
      <c r="S63" s="181"/>
      <c r="T63" s="181"/>
    </row>
    <row r="64" spans="2:21" x14ac:dyDescent="0.25">
      <c r="B64" s="4"/>
      <c r="C64" s="4"/>
      <c r="D64" s="4"/>
      <c r="E64" s="4"/>
      <c r="H64" s="32" t="s">
        <v>1075</v>
      </c>
      <c r="I64" s="32" t="s">
        <v>1076</v>
      </c>
      <c r="J64" s="32" t="s">
        <v>1077</v>
      </c>
      <c r="K64" s="32" t="s">
        <v>1078</v>
      </c>
      <c r="L64" s="32" t="s">
        <v>1079</v>
      </c>
      <c r="M64" s="32" t="s">
        <v>1080</v>
      </c>
      <c r="N64" s="32" t="s">
        <v>1081</v>
      </c>
      <c r="O64" s="32" t="s">
        <v>1082</v>
      </c>
      <c r="P64" s="32" t="s">
        <v>1083</v>
      </c>
      <c r="Q64" s="32" t="s">
        <v>1084</v>
      </c>
      <c r="R64" s="32" t="s">
        <v>1085</v>
      </c>
      <c r="S64" s="32" t="s">
        <v>1086</v>
      </c>
      <c r="T64" s="33" t="s">
        <v>1090</v>
      </c>
    </row>
    <row r="65" spans="2:22" x14ac:dyDescent="0.25">
      <c r="B65" s="82" t="s">
        <v>6</v>
      </c>
      <c r="C65" s="222" t="s">
        <v>17</v>
      </c>
      <c r="D65" s="223"/>
      <c r="E65" s="224"/>
      <c r="H65" s="34">
        <v>31</v>
      </c>
      <c r="I65" s="34">
        <v>28</v>
      </c>
      <c r="J65" s="34">
        <v>31</v>
      </c>
      <c r="K65" s="34">
        <v>30</v>
      </c>
      <c r="L65" s="34">
        <v>31</v>
      </c>
      <c r="M65" s="34">
        <v>30</v>
      </c>
      <c r="N65" s="34">
        <v>31</v>
      </c>
      <c r="O65" s="34">
        <v>31</v>
      </c>
      <c r="P65" s="34">
        <v>30</v>
      </c>
      <c r="Q65" s="34">
        <v>31</v>
      </c>
      <c r="R65" s="34">
        <v>30</v>
      </c>
      <c r="S65" s="34">
        <v>31</v>
      </c>
      <c r="T65" s="35">
        <f>SUM(H65:S65)</f>
        <v>365</v>
      </c>
    </row>
    <row r="66" spans="2:22" x14ac:dyDescent="0.25">
      <c r="B66" s="81" t="s">
        <v>1209</v>
      </c>
      <c r="C66" s="211"/>
      <c r="D66" s="212"/>
      <c r="E66" s="213"/>
      <c r="H66" s="181" t="s">
        <v>1173</v>
      </c>
      <c r="I66" s="181"/>
      <c r="J66" s="181"/>
      <c r="K66" s="181"/>
      <c r="L66" s="181"/>
      <c r="M66" s="181"/>
      <c r="N66" s="181"/>
      <c r="O66" s="181"/>
      <c r="P66" s="181"/>
      <c r="Q66" s="181"/>
      <c r="R66" s="181"/>
      <c r="S66" s="181"/>
      <c r="T66" s="181"/>
    </row>
    <row r="67" spans="2:22" x14ac:dyDescent="0.25">
      <c r="B67" s="81" t="s">
        <v>1210</v>
      </c>
      <c r="C67" s="211"/>
      <c r="D67" s="212"/>
      <c r="E67" s="213"/>
      <c r="H67" s="32" t="s">
        <v>1075</v>
      </c>
      <c r="I67" s="32" t="s">
        <v>1076</v>
      </c>
      <c r="J67" s="32" t="s">
        <v>1077</v>
      </c>
      <c r="K67" s="32" t="s">
        <v>1078</v>
      </c>
      <c r="L67" s="32" t="s">
        <v>1079</v>
      </c>
      <c r="M67" s="32" t="s">
        <v>1080</v>
      </c>
      <c r="N67" s="32" t="s">
        <v>1081</v>
      </c>
      <c r="O67" s="32" t="s">
        <v>1082</v>
      </c>
      <c r="P67" s="32" t="s">
        <v>1083</v>
      </c>
      <c r="Q67" s="32" t="s">
        <v>1084</v>
      </c>
      <c r="R67" s="32" t="s">
        <v>1085</v>
      </c>
      <c r="S67" s="32" t="s">
        <v>1086</v>
      </c>
      <c r="T67" s="33" t="s">
        <v>1090</v>
      </c>
    </row>
    <row r="68" spans="2:22" x14ac:dyDescent="0.25">
      <c r="B68" s="81" t="s">
        <v>1211</v>
      </c>
      <c r="C68" s="211"/>
      <c r="D68" s="212"/>
      <c r="E68" s="213"/>
      <c r="H68" s="34">
        <f>J33</f>
        <v>0</v>
      </c>
      <c r="I68" s="34">
        <f>H68</f>
        <v>0</v>
      </c>
      <c r="J68" s="34">
        <f>I68</f>
        <v>0</v>
      </c>
      <c r="K68" s="34">
        <f>J34</f>
        <v>0</v>
      </c>
      <c r="L68" s="34">
        <f>K68</f>
        <v>0</v>
      </c>
      <c r="M68" s="34">
        <f>L68</f>
        <v>0</v>
      </c>
      <c r="N68" s="34">
        <f>J35</f>
        <v>0</v>
      </c>
      <c r="O68" s="34">
        <f>N68</f>
        <v>0</v>
      </c>
      <c r="P68" s="34">
        <f>O68</f>
        <v>0</v>
      </c>
      <c r="Q68" s="34">
        <f>J36</f>
        <v>0</v>
      </c>
      <c r="R68" s="34">
        <f>Q68</f>
        <v>0</v>
      </c>
      <c r="S68" s="34">
        <f>R68</f>
        <v>0</v>
      </c>
      <c r="T68" s="35">
        <f>SUM(H68:S68)</f>
        <v>0</v>
      </c>
      <c r="U68" s="39">
        <f>T68/365</f>
        <v>0</v>
      </c>
    </row>
    <row r="69" spans="2:22" x14ac:dyDescent="0.25">
      <c r="B69" s="81" t="s">
        <v>1212</v>
      </c>
      <c r="C69" s="211"/>
      <c r="D69" s="212"/>
      <c r="E69" s="213"/>
      <c r="H69" s="181" t="s">
        <v>1106</v>
      </c>
      <c r="I69" s="181"/>
      <c r="J69" s="181"/>
      <c r="K69" s="181"/>
      <c r="L69" s="181"/>
      <c r="M69" s="181"/>
      <c r="N69" s="181"/>
      <c r="O69" s="181"/>
      <c r="P69" s="181"/>
      <c r="Q69" s="181"/>
      <c r="R69" s="181"/>
      <c r="S69" s="181"/>
      <c r="T69" s="181"/>
    </row>
    <row r="70" spans="2:22" x14ac:dyDescent="0.25">
      <c r="B70" s="4"/>
      <c r="C70" s="4"/>
      <c r="D70" s="4"/>
      <c r="E70" s="4"/>
      <c r="H70" s="32" t="s">
        <v>1075</v>
      </c>
      <c r="I70" s="32" t="s">
        <v>1076</v>
      </c>
      <c r="J70" s="32" t="s">
        <v>1077</v>
      </c>
      <c r="K70" s="32" t="s">
        <v>1078</v>
      </c>
      <c r="L70" s="32" t="s">
        <v>1079</v>
      </c>
      <c r="M70" s="32" t="s">
        <v>1080</v>
      </c>
      <c r="N70" s="32" t="s">
        <v>1081</v>
      </c>
      <c r="O70" s="32" t="s">
        <v>1082</v>
      </c>
      <c r="P70" s="32" t="s">
        <v>1083</v>
      </c>
      <c r="Q70" s="32" t="s">
        <v>1084</v>
      </c>
      <c r="R70" s="32" t="s">
        <v>1085</v>
      </c>
      <c r="S70" s="32" t="s">
        <v>1086</v>
      </c>
      <c r="T70" s="33" t="s">
        <v>1090</v>
      </c>
    </row>
    <row r="71" spans="2:22" x14ac:dyDescent="0.25">
      <c r="B71" s="82" t="s">
        <v>7</v>
      </c>
      <c r="C71" s="222" t="s">
        <v>16</v>
      </c>
      <c r="D71" s="223"/>
      <c r="E71" s="224"/>
      <c r="H71" s="34" t="e">
        <f t="shared" ref="H71:S71" si="2">IF(H62&gt;=H68,H68,H62)</f>
        <v>#N/A</v>
      </c>
      <c r="I71" s="34" t="e">
        <f t="shared" si="2"/>
        <v>#N/A</v>
      </c>
      <c r="J71" s="34" t="e">
        <f t="shared" si="2"/>
        <v>#N/A</v>
      </c>
      <c r="K71" s="34" t="e">
        <f t="shared" si="2"/>
        <v>#N/A</v>
      </c>
      <c r="L71" s="34" t="e">
        <f t="shared" si="2"/>
        <v>#N/A</v>
      </c>
      <c r="M71" s="34" t="e">
        <f t="shared" si="2"/>
        <v>#N/A</v>
      </c>
      <c r="N71" s="34" t="e">
        <f t="shared" si="2"/>
        <v>#N/A</v>
      </c>
      <c r="O71" s="34" t="e">
        <f t="shared" si="2"/>
        <v>#N/A</v>
      </c>
      <c r="P71" s="34" t="e">
        <f t="shared" si="2"/>
        <v>#N/A</v>
      </c>
      <c r="Q71" s="34" t="e">
        <f t="shared" si="2"/>
        <v>#N/A</v>
      </c>
      <c r="R71" s="34" t="e">
        <f t="shared" si="2"/>
        <v>#N/A</v>
      </c>
      <c r="S71" s="34" t="e">
        <f t="shared" si="2"/>
        <v>#N/A</v>
      </c>
      <c r="T71" s="35" t="e">
        <f>SUM(H71:S71)</f>
        <v>#N/A</v>
      </c>
      <c r="U71" s="46" t="e">
        <f>T71/T62</f>
        <v>#N/A</v>
      </c>
      <c r="V71" s="45" t="e">
        <f>T71/T68</f>
        <v>#N/A</v>
      </c>
    </row>
    <row r="72" spans="2:22" x14ac:dyDescent="0.25">
      <c r="B72" s="81" t="s">
        <v>1209</v>
      </c>
      <c r="C72" s="211"/>
      <c r="D72" s="212"/>
      <c r="E72" s="213"/>
      <c r="H72" s="181" t="s">
        <v>1108</v>
      </c>
      <c r="I72" s="181"/>
      <c r="J72" s="181"/>
      <c r="K72" s="181"/>
      <c r="L72" s="181"/>
      <c r="M72" s="181"/>
      <c r="N72" s="181"/>
      <c r="O72" s="181"/>
      <c r="P72" s="181"/>
      <c r="Q72" s="181"/>
      <c r="R72" s="181"/>
      <c r="S72" s="181"/>
      <c r="T72" s="181"/>
    </row>
    <row r="73" spans="2:22" x14ac:dyDescent="0.25">
      <c r="B73" s="81" t="s">
        <v>1210</v>
      </c>
      <c r="C73" s="211"/>
      <c r="D73" s="212"/>
      <c r="E73" s="213"/>
      <c r="H73" s="32" t="s">
        <v>1075</v>
      </c>
      <c r="I73" s="32" t="s">
        <v>1076</v>
      </c>
      <c r="J73" s="32" t="s">
        <v>1077</v>
      </c>
      <c r="K73" s="32" t="s">
        <v>1078</v>
      </c>
      <c r="L73" s="32" t="s">
        <v>1079</v>
      </c>
      <c r="M73" s="32" t="s">
        <v>1080</v>
      </c>
      <c r="N73" s="32" t="s">
        <v>1081</v>
      </c>
      <c r="O73" s="32" t="s">
        <v>1082</v>
      </c>
      <c r="P73" s="32" t="s">
        <v>1083</v>
      </c>
      <c r="Q73" s="32" t="s">
        <v>1084</v>
      </c>
      <c r="R73" s="32" t="s">
        <v>1085</v>
      </c>
      <c r="S73" s="32" t="s">
        <v>1086</v>
      </c>
      <c r="T73" s="33" t="s">
        <v>1090</v>
      </c>
    </row>
    <row r="74" spans="2:22" x14ac:dyDescent="0.25">
      <c r="B74" s="81" t="s">
        <v>1211</v>
      </c>
      <c r="C74" s="211"/>
      <c r="D74" s="212"/>
      <c r="E74" s="213"/>
      <c r="H74" s="34" t="e">
        <f t="shared" ref="H74:S74" si="3">H62-H71</f>
        <v>#N/A</v>
      </c>
      <c r="I74" s="34" t="e">
        <f t="shared" si="3"/>
        <v>#N/A</v>
      </c>
      <c r="J74" s="34" t="e">
        <f t="shared" si="3"/>
        <v>#N/A</v>
      </c>
      <c r="K74" s="34" t="e">
        <f t="shared" si="3"/>
        <v>#N/A</v>
      </c>
      <c r="L74" s="34" t="e">
        <f t="shared" si="3"/>
        <v>#N/A</v>
      </c>
      <c r="M74" s="34" t="e">
        <f t="shared" si="3"/>
        <v>#N/A</v>
      </c>
      <c r="N74" s="34" t="e">
        <f t="shared" si="3"/>
        <v>#N/A</v>
      </c>
      <c r="O74" s="34" t="e">
        <f t="shared" si="3"/>
        <v>#N/A</v>
      </c>
      <c r="P74" s="34" t="e">
        <f t="shared" si="3"/>
        <v>#N/A</v>
      </c>
      <c r="Q74" s="34" t="e">
        <f t="shared" si="3"/>
        <v>#N/A</v>
      </c>
      <c r="R74" s="34" t="e">
        <f t="shared" si="3"/>
        <v>#N/A</v>
      </c>
      <c r="S74" s="34" t="e">
        <f t="shared" si="3"/>
        <v>#N/A</v>
      </c>
      <c r="T74" s="35" t="e">
        <f>SUM(H74:S74)</f>
        <v>#N/A</v>
      </c>
      <c r="U74" s="46" t="e">
        <f>T74/T62</f>
        <v>#N/A</v>
      </c>
    </row>
    <row r="75" spans="2:22" x14ac:dyDescent="0.25">
      <c r="B75" s="81" t="s">
        <v>1212</v>
      </c>
      <c r="C75" s="211"/>
      <c r="D75" s="212"/>
      <c r="E75" s="213"/>
      <c r="F75" s="92"/>
    </row>
    <row r="76" spans="2:22" x14ac:dyDescent="0.25">
      <c r="B76" s="75"/>
      <c r="C76" s="75"/>
      <c r="D76" s="75"/>
      <c r="E76" s="75"/>
    </row>
    <row r="77" spans="2:22" x14ac:dyDescent="0.25">
      <c r="B77" s="100" t="s">
        <v>1110</v>
      </c>
      <c r="C77" s="101"/>
      <c r="D77" s="101"/>
      <c r="E77" s="102"/>
    </row>
    <row r="78" spans="2:22" x14ac:dyDescent="0.25">
      <c r="B78" s="251" t="s">
        <v>1175</v>
      </c>
      <c r="C78" s="252"/>
      <c r="D78" s="252"/>
      <c r="E78" s="253"/>
    </row>
    <row r="79" spans="2:22" x14ac:dyDescent="0.25">
      <c r="B79" s="8" t="s">
        <v>1178</v>
      </c>
      <c r="C79" s="245">
        <f>AVERAGE(L33:M36)</f>
        <v>0</v>
      </c>
      <c r="D79" s="268"/>
      <c r="E79" s="269"/>
    </row>
    <row r="80" spans="2:22" x14ac:dyDescent="0.25">
      <c r="B80" s="8" t="s">
        <v>1179</v>
      </c>
      <c r="C80" s="245" t="e">
        <f>AVERAGE(T33:U36)</f>
        <v>#DIV/0!</v>
      </c>
      <c r="D80" s="268"/>
      <c r="E80" s="269"/>
    </row>
    <row r="81" spans="2:5" x14ac:dyDescent="0.25">
      <c r="B81" s="8" t="s">
        <v>1176</v>
      </c>
      <c r="C81" s="263">
        <f>T68</f>
        <v>0</v>
      </c>
      <c r="D81" s="264"/>
      <c r="E81" s="265"/>
    </row>
    <row r="82" spans="2:5" x14ac:dyDescent="0.25">
      <c r="B82" s="270" t="s">
        <v>1095</v>
      </c>
      <c r="C82" s="271"/>
      <c r="D82" s="271"/>
      <c r="E82" s="272"/>
    </row>
    <row r="83" spans="2:5" x14ac:dyDescent="0.25">
      <c r="B83" s="8" t="s">
        <v>1180</v>
      </c>
      <c r="C83" s="245" t="e">
        <f>J39</f>
        <v>#N/A</v>
      </c>
      <c r="D83" s="268"/>
      <c r="E83" s="269"/>
    </row>
    <row r="84" spans="2:5" x14ac:dyDescent="0.25">
      <c r="B84" s="67" t="s">
        <v>1277</v>
      </c>
      <c r="C84" s="254">
        <v>580</v>
      </c>
      <c r="D84" s="255"/>
      <c r="E84" s="256"/>
    </row>
    <row r="85" spans="2:5" x14ac:dyDescent="0.25">
      <c r="B85" s="8" t="s">
        <v>1278</v>
      </c>
      <c r="C85" s="245" t="e">
        <f>ROUNDUP((C83*1000)/C84,1)</f>
        <v>#N/A</v>
      </c>
      <c r="D85" s="246"/>
      <c r="E85" s="247"/>
    </row>
    <row r="86" spans="2:5" x14ac:dyDescent="0.25">
      <c r="B86" s="8" t="s">
        <v>1183</v>
      </c>
      <c r="C86" s="245" t="e">
        <f>CEILING(C83*(1/K21),5)</f>
        <v>#N/A</v>
      </c>
      <c r="D86" s="268"/>
      <c r="E86" s="269"/>
    </row>
    <row r="87" spans="2:5" x14ac:dyDescent="0.25">
      <c r="B87" s="8" t="s">
        <v>1182</v>
      </c>
      <c r="C87" s="245" t="e">
        <f>J41</f>
        <v>#DIV/0!</v>
      </c>
      <c r="D87" s="268"/>
      <c r="E87" s="269"/>
    </row>
    <row r="88" spans="2:5" x14ac:dyDescent="0.25">
      <c r="B88" s="8" t="s">
        <v>1114</v>
      </c>
      <c r="C88" s="245" t="e">
        <f>C83/K17</f>
        <v>#N/A</v>
      </c>
      <c r="D88" s="268"/>
      <c r="E88" s="269"/>
    </row>
    <row r="89" spans="2:5" x14ac:dyDescent="0.25">
      <c r="B89" s="8" t="s">
        <v>1115</v>
      </c>
      <c r="C89" s="245" t="e">
        <f>C88*1.2</f>
        <v>#N/A</v>
      </c>
      <c r="D89" s="268"/>
      <c r="E89" s="269"/>
    </row>
    <row r="90" spans="2:5" ht="30" x14ac:dyDescent="0.25">
      <c r="B90" s="8" t="s">
        <v>1116</v>
      </c>
      <c r="C90" s="245" t="e">
        <f>C88*1.4</f>
        <v>#N/A</v>
      </c>
      <c r="D90" s="268"/>
      <c r="E90" s="269"/>
    </row>
    <row r="91" spans="2:5" x14ac:dyDescent="0.25">
      <c r="B91" s="270" t="s">
        <v>1177</v>
      </c>
      <c r="C91" s="271"/>
      <c r="D91" s="271"/>
      <c r="E91" s="272"/>
    </row>
    <row r="92" spans="2:5" ht="29.25" customHeight="1" x14ac:dyDescent="0.25">
      <c r="B92" s="8" t="s">
        <v>1099</v>
      </c>
      <c r="C92" s="282" t="e">
        <f>C83*1000*K18</f>
        <v>#N/A</v>
      </c>
      <c r="D92" s="283"/>
      <c r="E92" s="284"/>
    </row>
    <row r="93" spans="2:5" ht="29.25" customHeight="1" x14ac:dyDescent="0.25">
      <c r="B93" s="9" t="s">
        <v>1283</v>
      </c>
      <c r="C93" s="279" t="e">
        <f>T62</f>
        <v>#N/A</v>
      </c>
      <c r="D93" s="280"/>
      <c r="E93" s="281"/>
    </row>
    <row r="94" spans="2:5" ht="29.25" customHeight="1" x14ac:dyDescent="0.25">
      <c r="B94" s="10" t="s">
        <v>1117</v>
      </c>
      <c r="C94" s="225"/>
      <c r="D94" s="225"/>
      <c r="E94" s="226"/>
    </row>
    <row r="95" spans="2:5" ht="29.25" customHeight="1" x14ac:dyDescent="0.25">
      <c r="B95" s="257" t="s">
        <v>1283</v>
      </c>
      <c r="C95" s="259"/>
      <c r="D95" s="259"/>
      <c r="E95" s="260"/>
    </row>
    <row r="96" spans="2:5" ht="29.25" customHeight="1" x14ac:dyDescent="0.25">
      <c r="B96" s="257"/>
      <c r="C96" s="259"/>
      <c r="D96" s="259"/>
      <c r="E96" s="260"/>
    </row>
    <row r="97" spans="2:5" x14ac:dyDescent="0.25">
      <c r="B97" s="257"/>
      <c r="C97" s="259"/>
      <c r="D97" s="259"/>
      <c r="E97" s="260"/>
    </row>
    <row r="98" spans="2:5" ht="29.25" customHeight="1" x14ac:dyDescent="0.25">
      <c r="B98" s="258"/>
      <c r="C98" s="261"/>
      <c r="D98" s="261"/>
      <c r="E98" s="262"/>
    </row>
    <row r="99" spans="2:5" ht="29.25" customHeight="1" x14ac:dyDescent="0.25">
      <c r="B99" s="8" t="s">
        <v>1284</v>
      </c>
      <c r="C99" s="288" t="e">
        <f>T71</f>
        <v>#N/A</v>
      </c>
      <c r="D99" s="289"/>
      <c r="E99" s="290"/>
    </row>
    <row r="100" spans="2:5" ht="29.25" customHeight="1" x14ac:dyDescent="0.25">
      <c r="B100" s="10" t="s">
        <v>1117</v>
      </c>
      <c r="C100" s="225"/>
      <c r="D100" s="225"/>
      <c r="E100" s="226"/>
    </row>
    <row r="101" spans="2:5" ht="29.25" customHeight="1" x14ac:dyDescent="0.25">
      <c r="B101" s="257" t="s">
        <v>1284</v>
      </c>
      <c r="C101" s="259"/>
      <c r="D101" s="259"/>
      <c r="E101" s="260"/>
    </row>
    <row r="102" spans="2:5" ht="29.25" customHeight="1" x14ac:dyDescent="0.25">
      <c r="B102" s="257"/>
      <c r="C102" s="259"/>
      <c r="D102" s="259"/>
      <c r="E102" s="260"/>
    </row>
    <row r="103" spans="2:5" x14ac:dyDescent="0.25">
      <c r="B103" s="257"/>
      <c r="C103" s="259"/>
      <c r="D103" s="259"/>
      <c r="E103" s="260"/>
    </row>
    <row r="104" spans="2:5" x14ac:dyDescent="0.25">
      <c r="B104" s="258"/>
      <c r="C104" s="261"/>
      <c r="D104" s="261"/>
      <c r="E104" s="262"/>
    </row>
    <row r="105" spans="2:5" x14ac:dyDescent="0.25">
      <c r="B105" s="11" t="s">
        <v>1111</v>
      </c>
      <c r="C105" s="285" t="e">
        <f>C99*K20</f>
        <v>#N/A</v>
      </c>
      <c r="D105" s="286"/>
      <c r="E105" s="287"/>
    </row>
    <row r="106" spans="2:5" x14ac:dyDescent="0.25">
      <c r="B106" s="11" t="s">
        <v>1184</v>
      </c>
      <c r="C106" s="276" t="e">
        <f>V71</f>
        <v>#N/A</v>
      </c>
      <c r="D106" s="277"/>
      <c r="E106" s="278"/>
    </row>
    <row r="107" spans="2:5" x14ac:dyDescent="0.25">
      <c r="B107" s="11" t="s">
        <v>1112</v>
      </c>
      <c r="C107" s="273" t="e">
        <f>C92/C105</f>
        <v>#N/A</v>
      </c>
      <c r="D107" s="274"/>
      <c r="E107" s="275"/>
    </row>
    <row r="108" spans="2:5" x14ac:dyDescent="0.25">
      <c r="B108" s="11" t="s">
        <v>1113</v>
      </c>
      <c r="C108" s="276" t="e">
        <f>C105/C92</f>
        <v>#N/A</v>
      </c>
      <c r="D108" s="277"/>
      <c r="E108" s="278"/>
    </row>
    <row r="109" spans="2:5" x14ac:dyDescent="0.25">
      <c r="B109" s="75"/>
      <c r="C109" s="13"/>
      <c r="D109" s="13"/>
      <c r="E109" s="13"/>
    </row>
    <row r="110" spans="2:5" x14ac:dyDescent="0.25">
      <c r="B110" s="93" t="s">
        <v>1260</v>
      </c>
      <c r="C110" s="69"/>
      <c r="D110" s="311"/>
      <c r="E110" s="311"/>
    </row>
  </sheetData>
  <sheetProtection password="C7FB" sheet="1" selectLockedCells="1"/>
  <mergeCells count="157">
    <mergeCell ref="B6:E6"/>
    <mergeCell ref="C29:E29"/>
    <mergeCell ref="D110:E110"/>
    <mergeCell ref="H3:T3"/>
    <mergeCell ref="B32:B34"/>
    <mergeCell ref="P6:S6"/>
    <mergeCell ref="C15:E15"/>
    <mergeCell ref="C18:E18"/>
    <mergeCell ref="C19:E19"/>
    <mergeCell ref="H7:T7"/>
    <mergeCell ref="B31:E31"/>
    <mergeCell ref="C26:E26"/>
    <mergeCell ref="C27:E27"/>
    <mergeCell ref="C28:E28"/>
    <mergeCell ref="H22:J22"/>
    <mergeCell ref="K22:L22"/>
    <mergeCell ref="H31:I32"/>
    <mergeCell ref="L31:M32"/>
    <mergeCell ref="T31:U32"/>
    <mergeCell ref="C23:E23"/>
    <mergeCell ref="C22:E22"/>
    <mergeCell ref="C20:E20"/>
    <mergeCell ref="C25:E25"/>
    <mergeCell ref="C8:E8"/>
    <mergeCell ref="J36:K36"/>
    <mergeCell ref="B10:E10"/>
    <mergeCell ref="P35:Q35"/>
    <mergeCell ref="N20:P20"/>
    <mergeCell ref="Q20:R20"/>
    <mergeCell ref="N21:P21"/>
    <mergeCell ref="J31:K32"/>
    <mergeCell ref="N31:O32"/>
    <mergeCell ref="P31:Q32"/>
    <mergeCell ref="J33:K33"/>
    <mergeCell ref="N33:O33"/>
    <mergeCell ref="H20:J20"/>
    <mergeCell ref="K20:L20"/>
    <mergeCell ref="Q21:R21"/>
    <mergeCell ref="N22:P22"/>
    <mergeCell ref="Q22:R22"/>
    <mergeCell ref="C11:E11"/>
    <mergeCell ref="C12:E12"/>
    <mergeCell ref="C13:E13"/>
    <mergeCell ref="B17:E17"/>
    <mergeCell ref="B21:E21"/>
    <mergeCell ref="C24:E24"/>
    <mergeCell ref="B9:E9"/>
    <mergeCell ref="C14:E14"/>
    <mergeCell ref="C16:E16"/>
    <mergeCell ref="H60:T60"/>
    <mergeCell ref="C38:E38"/>
    <mergeCell ref="C39:E39"/>
    <mergeCell ref="C40:E40"/>
    <mergeCell ref="J41:K41"/>
    <mergeCell ref="J37:K37"/>
    <mergeCell ref="H63:T63"/>
    <mergeCell ref="T33:U33"/>
    <mergeCell ref="T34:U34"/>
    <mergeCell ref="T35:U35"/>
    <mergeCell ref="T36:U36"/>
    <mergeCell ref="H39:I40"/>
    <mergeCell ref="J39:K40"/>
    <mergeCell ref="L34:M34"/>
    <mergeCell ref="L35:M35"/>
    <mergeCell ref="P36:Q36"/>
    <mergeCell ref="J34:K34"/>
    <mergeCell ref="N34:O34"/>
    <mergeCell ref="P34:Q34"/>
    <mergeCell ref="J35:K35"/>
    <mergeCell ref="L33:M33"/>
    <mergeCell ref="P33:Q33"/>
    <mergeCell ref="N35:O35"/>
    <mergeCell ref="L36:M36"/>
    <mergeCell ref="C107:E107"/>
    <mergeCell ref="C108:E108"/>
    <mergeCell ref="C79:E79"/>
    <mergeCell ref="C80:E80"/>
    <mergeCell ref="C86:E86"/>
    <mergeCell ref="C68:E68"/>
    <mergeCell ref="C67:E67"/>
    <mergeCell ref="C66:E66"/>
    <mergeCell ref="C65:E65"/>
    <mergeCell ref="C94:E94"/>
    <mergeCell ref="C93:E93"/>
    <mergeCell ref="C92:E92"/>
    <mergeCell ref="B91:E91"/>
    <mergeCell ref="C106:E106"/>
    <mergeCell ref="C105:E105"/>
    <mergeCell ref="C99:E99"/>
    <mergeCell ref="C75:E75"/>
    <mergeCell ref="C74:E74"/>
    <mergeCell ref="C73:E73"/>
    <mergeCell ref="C72:E72"/>
    <mergeCell ref="C71:E71"/>
    <mergeCell ref="C69:E69"/>
    <mergeCell ref="B78:E78"/>
    <mergeCell ref="C84:E84"/>
    <mergeCell ref="H66:T66"/>
    <mergeCell ref="H69:T69"/>
    <mergeCell ref="H72:T72"/>
    <mergeCell ref="B101:B104"/>
    <mergeCell ref="N17:P17"/>
    <mergeCell ref="Q17:R17"/>
    <mergeCell ref="N18:P18"/>
    <mergeCell ref="Q18:R18"/>
    <mergeCell ref="N19:P19"/>
    <mergeCell ref="Q19:R19"/>
    <mergeCell ref="B95:B98"/>
    <mergeCell ref="C95:E98"/>
    <mergeCell ref="C81:E81"/>
    <mergeCell ref="H21:J21"/>
    <mergeCell ref="K21:L21"/>
    <mergeCell ref="C90:E90"/>
    <mergeCell ref="C89:E89"/>
    <mergeCell ref="C88:E88"/>
    <mergeCell ref="C87:E87"/>
    <mergeCell ref="C83:E83"/>
    <mergeCell ref="B82:E82"/>
    <mergeCell ref="C101:E104"/>
    <mergeCell ref="C100:E100"/>
    <mergeCell ref="N36:O36"/>
    <mergeCell ref="V19:W19"/>
    <mergeCell ref="S20:U20"/>
    <mergeCell ref="V20:W20"/>
    <mergeCell ref="S21:U21"/>
    <mergeCell ref="V21:W21"/>
    <mergeCell ref="H16:L16"/>
    <mergeCell ref="N16:R16"/>
    <mergeCell ref="S16:W16"/>
    <mergeCell ref="S17:U17"/>
    <mergeCell ref="V17:W17"/>
    <mergeCell ref="S18:U18"/>
    <mergeCell ref="V18:W18"/>
    <mergeCell ref="S19:U19"/>
    <mergeCell ref="H17:J17"/>
    <mergeCell ref="K17:L17"/>
    <mergeCell ref="H19:J19"/>
    <mergeCell ref="K19:L19"/>
    <mergeCell ref="H18:J18"/>
    <mergeCell ref="K18:L18"/>
    <mergeCell ref="C85:E85"/>
    <mergeCell ref="C30:E30"/>
    <mergeCell ref="C63:E63"/>
    <mergeCell ref="C62:E62"/>
    <mergeCell ref="B44:B45"/>
    <mergeCell ref="B47:B48"/>
    <mergeCell ref="C32:E32"/>
    <mergeCell ref="C33:E33"/>
    <mergeCell ref="B38:B40"/>
    <mergeCell ref="B37:E37"/>
    <mergeCell ref="B50:B51"/>
    <mergeCell ref="B53:B54"/>
    <mergeCell ref="B56:B57"/>
    <mergeCell ref="C61:E61"/>
    <mergeCell ref="C60:E60"/>
    <mergeCell ref="C59:E59"/>
    <mergeCell ref="C34:E34"/>
  </mergeCells>
  <dataValidations count="5">
    <dataValidation type="list" allowBlank="1" showInputMessage="1" showErrorMessage="1" sqref="C14" xr:uid="{F38C342D-6203-4E0A-8294-CB59659E3E0F}">
      <formula1>Location</formula1>
    </dataValidation>
    <dataValidation type="list" allowBlank="1" showInputMessage="1" showErrorMessage="1" sqref="E44:E45" xr:uid="{7506E34E-A515-4295-82FF-C4036B801C77}">
      <formula1>",x"</formula1>
    </dataValidation>
    <dataValidation type="list" allowBlank="1" showInputMessage="1" showErrorMessage="1" sqref="D110:E110" xr:uid="{5CA732B8-72B5-4A02-B880-C804E616C7E6}">
      <formula1>"Yes,No"</formula1>
    </dataValidation>
    <dataValidation type="list" allowBlank="1" showInputMessage="1" showErrorMessage="1" sqref="E48 E54 E51 E57" xr:uid="{7D2C5ECA-D3DE-4CBD-942F-DCFC1CAC677A}">
      <formula1>"0,1,2,3,4,5,6,7,8,9,10,11,12,13,14,15,16"</formula1>
    </dataValidation>
    <dataValidation type="list" allowBlank="1" showInputMessage="1" showErrorMessage="1" sqref="E47 E50 E53 E56" xr:uid="{0F691FE9-7F95-426C-AC32-F7ED706929F8}">
      <formula1>"0,1,2,3,4,5,6,7,8"</formula1>
    </dataValidation>
  </dataValidations>
  <printOptions horizontalCentered="1"/>
  <pageMargins left="0.25" right="0.25" top="0.25" bottom="0.25" header="0.3" footer="0.3"/>
  <pageSetup scale="93" orientation="portrait" r:id="rId1"/>
  <headerFooter>
    <oddFooter>Page &amp;P</oddFooter>
  </headerFooter>
  <rowBreaks count="2" manualBreakCount="2">
    <brk id="49" min="1" max="4" man="1"/>
    <brk id="90" min="1"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171450</xdr:colOff>
                    <xdr:row>30</xdr:row>
                    <xdr:rowOff>152400</xdr:rowOff>
                  </from>
                  <to>
                    <xdr:col>4</xdr:col>
                    <xdr:colOff>476250</xdr:colOff>
                    <xdr:row>31</xdr:row>
                    <xdr:rowOff>180975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171450</xdr:colOff>
                    <xdr:row>31</xdr:row>
                    <xdr:rowOff>171450</xdr:rowOff>
                  </from>
                  <to>
                    <xdr:col>4</xdr:col>
                    <xdr:colOff>476250</xdr:colOff>
                    <xdr:row>33</xdr:row>
                    <xdr:rowOff>9525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171450</xdr:colOff>
                    <xdr:row>32</xdr:row>
                    <xdr:rowOff>180975</xdr:rowOff>
                  </from>
                  <to>
                    <xdr:col>4</xdr:col>
                    <xdr:colOff>476250</xdr:colOff>
                    <xdr:row>34</xdr:row>
                    <xdr:rowOff>19050</xdr:rowOff>
                  </to>
                </anchor>
              </controlPr>
            </control>
          </mc:Choice>
        </mc:AlternateContent>
        <mc:AlternateContent xmlns:mc="http://schemas.openxmlformats.org/markup-compatibility/2006">
          <mc:Choice Requires="x14">
            <control shapeId="10248" r:id="rId7" name="Check Box 8">
              <controlPr defaultSize="0" autoFill="0" autoLine="0" autoPict="0">
                <anchor moveWithCells="1">
                  <from>
                    <xdr:col>4</xdr:col>
                    <xdr:colOff>180975</xdr:colOff>
                    <xdr:row>36</xdr:row>
                    <xdr:rowOff>161925</xdr:rowOff>
                  </from>
                  <to>
                    <xdr:col>4</xdr:col>
                    <xdr:colOff>485775</xdr:colOff>
                    <xdr:row>38</xdr:row>
                    <xdr:rowOff>0</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4</xdr:col>
                    <xdr:colOff>180975</xdr:colOff>
                    <xdr:row>37</xdr:row>
                    <xdr:rowOff>180975</xdr:rowOff>
                  </from>
                  <to>
                    <xdr:col>4</xdr:col>
                    <xdr:colOff>485775</xdr:colOff>
                    <xdr:row>39</xdr:row>
                    <xdr:rowOff>19050</xdr:rowOff>
                  </to>
                </anchor>
              </controlPr>
            </control>
          </mc:Choice>
        </mc:AlternateContent>
        <mc:AlternateContent xmlns:mc="http://schemas.openxmlformats.org/markup-compatibility/2006">
          <mc:Choice Requires="x14">
            <control shapeId="10250" r:id="rId9" name="Check Box 10">
              <controlPr defaultSize="0" autoFill="0" autoLine="0" autoPict="0">
                <anchor moveWithCells="1">
                  <from>
                    <xdr:col>4</xdr:col>
                    <xdr:colOff>180975</xdr:colOff>
                    <xdr:row>38</xdr:row>
                    <xdr:rowOff>171450</xdr:rowOff>
                  </from>
                  <to>
                    <xdr:col>4</xdr:col>
                    <xdr:colOff>485775</xdr:colOff>
                    <xdr:row>40</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33228-0191-4BEB-BB07-8FBD43C88332}">
  <dimension ref="B1:BK121"/>
  <sheetViews>
    <sheetView zoomScaleNormal="100" workbookViewId="0"/>
  </sheetViews>
  <sheetFormatPr defaultRowHeight="15" x14ac:dyDescent="0.25"/>
  <cols>
    <col min="1" max="1" width="3.85546875" style="1" customWidth="1"/>
    <col min="2" max="2" width="31.42578125" style="1" customWidth="1"/>
    <col min="3" max="3" width="23.42578125" style="1" customWidth="1"/>
    <col min="4" max="4" width="18.42578125" style="1" customWidth="1"/>
    <col min="5" max="5" width="12.7109375" style="1" customWidth="1"/>
    <col min="6" max="13" width="9.5703125" style="1" customWidth="1"/>
    <col min="14" max="14" width="9.42578125" style="1" customWidth="1"/>
    <col min="15" max="26" width="11.7109375" style="38" customWidth="1"/>
    <col min="27" max="27" width="13.28515625" style="38" customWidth="1"/>
    <col min="28" max="28" width="10.28515625" style="38" customWidth="1"/>
    <col min="29" max="55" width="9.140625" style="38"/>
    <col min="56" max="16384" width="9.140625" style="1"/>
  </cols>
  <sheetData>
    <row r="1" spans="2:30" ht="27" customHeight="1" x14ac:dyDescent="0.9">
      <c r="B1" s="69"/>
      <c r="C1" s="69"/>
      <c r="D1" s="69"/>
      <c r="E1" s="69"/>
      <c r="F1" s="69"/>
      <c r="G1" s="69"/>
      <c r="H1" s="69"/>
      <c r="I1" s="70"/>
      <c r="J1" s="70"/>
      <c r="K1" s="70"/>
      <c r="L1" s="70"/>
      <c r="M1" s="70" t="s">
        <v>1247</v>
      </c>
    </row>
    <row r="2" spans="2:30" ht="27" customHeight="1" x14ac:dyDescent="0.55000000000000004">
      <c r="B2" s="71" t="s">
        <v>1252</v>
      </c>
      <c r="C2" s="69"/>
      <c r="D2" s="69"/>
      <c r="E2" s="69"/>
      <c r="F2" s="69"/>
      <c r="G2" s="69"/>
      <c r="H2" s="69"/>
      <c r="I2" s="72"/>
      <c r="J2" s="72"/>
      <c r="K2" s="72"/>
      <c r="L2" s="72"/>
      <c r="M2" s="72" t="s">
        <v>1246</v>
      </c>
    </row>
    <row r="3" spans="2:30" ht="27" customHeight="1" x14ac:dyDescent="0.25">
      <c r="B3" s="69"/>
      <c r="C3" s="69"/>
      <c r="D3" s="69"/>
      <c r="E3" s="69"/>
      <c r="F3" s="69"/>
      <c r="G3" s="69"/>
      <c r="H3" s="69"/>
      <c r="I3" s="69"/>
      <c r="J3" s="69"/>
      <c r="K3" s="69"/>
      <c r="L3" s="69"/>
      <c r="M3" s="69"/>
      <c r="O3" s="181" t="s">
        <v>1089</v>
      </c>
      <c r="P3" s="181"/>
      <c r="Q3" s="201"/>
      <c r="R3" s="201"/>
      <c r="S3" s="201"/>
      <c r="T3" s="201"/>
      <c r="U3" s="201"/>
      <c r="V3" s="201"/>
      <c r="W3" s="201"/>
      <c r="X3" s="201"/>
      <c r="Y3" s="201"/>
      <c r="Z3" s="201"/>
      <c r="AA3" s="201"/>
    </row>
    <row r="4" spans="2:30" ht="21.75" customHeight="1" x14ac:dyDescent="0.35">
      <c r="B4" s="73" t="s">
        <v>1251</v>
      </c>
      <c r="C4" s="69"/>
      <c r="D4" s="69"/>
      <c r="E4" s="69"/>
      <c r="F4" s="69"/>
      <c r="G4" s="69"/>
      <c r="H4" s="69"/>
      <c r="I4" s="69"/>
      <c r="J4" s="69"/>
      <c r="K4" s="69"/>
      <c r="L4" s="69"/>
      <c r="M4" s="69"/>
      <c r="O4" s="32" t="s">
        <v>1075</v>
      </c>
      <c r="P4" s="32" t="s">
        <v>1076</v>
      </c>
      <c r="Q4" s="32" t="s">
        <v>1077</v>
      </c>
      <c r="R4" s="32" t="s">
        <v>1078</v>
      </c>
      <c r="S4" s="32" t="s">
        <v>1079</v>
      </c>
      <c r="T4" s="32" t="s">
        <v>1080</v>
      </c>
      <c r="U4" s="32" t="s">
        <v>1081</v>
      </c>
      <c r="V4" s="32" t="s">
        <v>1082</v>
      </c>
      <c r="W4" s="32" t="s">
        <v>1083</v>
      </c>
      <c r="X4" s="32" t="s">
        <v>1084</v>
      </c>
      <c r="Y4" s="32" t="s">
        <v>1085</v>
      </c>
      <c r="Z4" s="32" t="s">
        <v>1086</v>
      </c>
      <c r="AA4" s="33" t="s">
        <v>1090</v>
      </c>
    </row>
    <row r="5" spans="2:30" ht="15" customHeight="1" x14ac:dyDescent="0.35">
      <c r="B5" s="73"/>
      <c r="C5" s="69"/>
      <c r="D5" s="69"/>
      <c r="E5" s="69"/>
      <c r="F5" s="69"/>
      <c r="G5" s="69"/>
      <c r="H5" s="69"/>
      <c r="I5" s="69"/>
      <c r="J5" s="69"/>
      <c r="K5" s="69"/>
      <c r="L5" s="69"/>
      <c r="M5" s="69"/>
      <c r="O5" s="35" t="e">
        <f>VLOOKUP($C$15,Lists!$D$17:$P$20,2,FALSE)</f>
        <v>#N/A</v>
      </c>
      <c r="P5" s="35" t="e">
        <f>VLOOKUP($C$15,Lists!$D$17:$P$20,3,FALSE)</f>
        <v>#N/A</v>
      </c>
      <c r="Q5" s="35" t="e">
        <f>VLOOKUP($C$15,Lists!$D$17:$P$20,4,FALSE)</f>
        <v>#N/A</v>
      </c>
      <c r="R5" s="35" t="e">
        <f>VLOOKUP($C$15,Lists!$D$17:$P$20,5,FALSE)</f>
        <v>#N/A</v>
      </c>
      <c r="S5" s="35" t="e">
        <f>VLOOKUP($C$15,Lists!$D$17:$P$20,6,FALSE)</f>
        <v>#N/A</v>
      </c>
      <c r="T5" s="35" t="e">
        <f>VLOOKUP($C$15,Lists!$D$17:$P$20,7,FALSE)</f>
        <v>#N/A</v>
      </c>
      <c r="U5" s="35" t="e">
        <f>VLOOKUP($C$15,Lists!$D$17:$P$20,8,FALSE)</f>
        <v>#N/A</v>
      </c>
      <c r="V5" s="35" t="e">
        <f>VLOOKUP($C$15,Lists!$D$17:$P$20,9,FALSE)</f>
        <v>#N/A</v>
      </c>
      <c r="W5" s="35" t="e">
        <f>VLOOKUP($C$15,Lists!$D$17:$P$20,10,FALSE)</f>
        <v>#N/A</v>
      </c>
      <c r="X5" s="35" t="e">
        <f>VLOOKUP($C$15,Lists!$D$17:$P$20,11,FALSE)</f>
        <v>#N/A</v>
      </c>
      <c r="Y5" s="35" t="e">
        <f>VLOOKUP($C$15,Lists!$D$17:$P$20,12,FALSE)</f>
        <v>#N/A</v>
      </c>
      <c r="Z5" s="35" t="e">
        <f>VLOOKUP($C$15,Lists!$D$17:$P$20,13,FALSE)</f>
        <v>#N/A</v>
      </c>
      <c r="AA5" s="35" t="e">
        <f>SUM(O5:Z5)</f>
        <v>#N/A</v>
      </c>
    </row>
    <row r="6" spans="2:30" ht="42.75" customHeight="1" x14ac:dyDescent="0.25">
      <c r="B6" s="359" t="s">
        <v>1326</v>
      </c>
      <c r="C6" s="360"/>
      <c r="D6" s="360"/>
      <c r="E6" s="360"/>
      <c r="F6" s="360"/>
      <c r="G6" s="360"/>
      <c r="H6" s="360"/>
      <c r="I6" s="360"/>
      <c r="J6" s="360"/>
      <c r="K6" s="360"/>
      <c r="L6" s="360"/>
      <c r="M6" s="360"/>
      <c r="O6" s="181" t="s">
        <v>1107</v>
      </c>
      <c r="P6" s="181"/>
      <c r="Q6" s="201"/>
      <c r="R6" s="201"/>
      <c r="S6" s="201"/>
      <c r="T6" s="201"/>
      <c r="U6" s="201"/>
      <c r="V6" s="201"/>
      <c r="W6" s="201"/>
      <c r="X6" s="201"/>
      <c r="Y6" s="201"/>
      <c r="Z6" s="201"/>
      <c r="AA6" s="201"/>
    </row>
    <row r="7" spans="2:30" x14ac:dyDescent="0.25">
      <c r="B7" s="69"/>
      <c r="C7" s="69"/>
      <c r="D7" s="69"/>
      <c r="E7" s="69"/>
      <c r="F7" s="69"/>
      <c r="G7" s="69"/>
      <c r="H7" s="69"/>
      <c r="I7" s="69"/>
      <c r="J7" s="69"/>
      <c r="K7" s="69"/>
      <c r="L7" s="69"/>
      <c r="M7" s="69"/>
      <c r="O7" s="35">
        <v>31</v>
      </c>
      <c r="P7" s="35">
        <v>28</v>
      </c>
      <c r="Q7" s="35">
        <v>31</v>
      </c>
      <c r="R7" s="35">
        <v>30</v>
      </c>
      <c r="S7" s="35">
        <v>31</v>
      </c>
      <c r="T7" s="35">
        <v>30</v>
      </c>
      <c r="U7" s="35">
        <v>31</v>
      </c>
      <c r="V7" s="35">
        <v>31</v>
      </c>
      <c r="W7" s="35">
        <v>30</v>
      </c>
      <c r="X7" s="35">
        <v>31</v>
      </c>
      <c r="Y7" s="35">
        <v>30</v>
      </c>
      <c r="Z7" s="35">
        <v>31</v>
      </c>
      <c r="AA7" s="35">
        <f>SUM(O7:Z7)</f>
        <v>365</v>
      </c>
    </row>
    <row r="8" spans="2:30" x14ac:dyDescent="0.25">
      <c r="B8" s="5" t="s">
        <v>1092</v>
      </c>
      <c r="C8" s="95"/>
      <c r="D8" s="95"/>
      <c r="E8" s="95"/>
      <c r="F8" s="69"/>
      <c r="G8" s="69"/>
      <c r="H8" s="69"/>
      <c r="I8" s="69"/>
      <c r="J8" s="69"/>
      <c r="K8" s="69"/>
      <c r="L8" s="69"/>
      <c r="M8" s="69"/>
    </row>
    <row r="9" spans="2:30" x14ac:dyDescent="0.25">
      <c r="B9" s="310" t="s">
        <v>0</v>
      </c>
      <c r="C9" s="310"/>
      <c r="D9" s="357"/>
      <c r="E9" s="357"/>
      <c r="F9" s="69"/>
      <c r="G9" s="69"/>
      <c r="H9" s="69"/>
      <c r="I9" s="69"/>
      <c r="J9" s="69"/>
      <c r="K9" s="69"/>
      <c r="L9" s="69"/>
      <c r="M9" s="69"/>
    </row>
    <row r="10" spans="2:30" x14ac:dyDescent="0.25">
      <c r="B10" s="303" t="s">
        <v>1234</v>
      </c>
      <c r="C10" s="303"/>
      <c r="D10" s="358"/>
      <c r="E10" s="358"/>
      <c r="F10" s="69"/>
      <c r="G10" s="69"/>
      <c r="H10" s="69"/>
      <c r="I10" s="69"/>
      <c r="J10" s="69"/>
      <c r="K10" s="69"/>
      <c r="L10" s="69"/>
      <c r="M10" s="69"/>
    </row>
    <row r="11" spans="2:30" x14ac:dyDescent="0.25">
      <c r="B11" s="81" t="s">
        <v>10</v>
      </c>
      <c r="C11" s="305"/>
      <c r="D11" s="330"/>
      <c r="E11" s="330"/>
      <c r="F11" s="69"/>
      <c r="G11" s="69"/>
      <c r="H11" s="69"/>
      <c r="I11" s="69"/>
      <c r="J11" s="69"/>
      <c r="K11" s="69"/>
      <c r="L11" s="69"/>
      <c r="M11" s="69"/>
    </row>
    <row r="12" spans="2:30" x14ac:dyDescent="0.25">
      <c r="B12" s="81" t="s">
        <v>11</v>
      </c>
      <c r="C12" s="305"/>
      <c r="D12" s="330"/>
      <c r="E12" s="330"/>
      <c r="F12" s="69"/>
      <c r="G12" s="69"/>
      <c r="H12" s="69"/>
      <c r="I12" s="69"/>
      <c r="J12" s="69"/>
      <c r="K12" s="69"/>
      <c r="L12" s="69"/>
      <c r="M12" s="69"/>
      <c r="O12" s="235" t="s">
        <v>1215</v>
      </c>
      <c r="P12" s="235"/>
      <c r="Q12" s="235"/>
      <c r="R12" s="235"/>
      <c r="S12" s="235"/>
      <c r="T12" s="103"/>
      <c r="U12" s="235" t="s">
        <v>1215</v>
      </c>
      <c r="V12" s="235"/>
      <c r="W12" s="235"/>
      <c r="X12" s="235"/>
      <c r="Y12" s="235"/>
      <c r="Z12" s="235"/>
      <c r="AA12" s="235"/>
      <c r="AB12" s="235"/>
      <c r="AC12" s="235"/>
      <c r="AD12" s="235"/>
    </row>
    <row r="13" spans="2:30" x14ac:dyDescent="0.25">
      <c r="B13" s="81" t="s">
        <v>1224</v>
      </c>
      <c r="C13" s="305"/>
      <c r="D13" s="330"/>
      <c r="E13" s="330"/>
      <c r="F13" s="69"/>
      <c r="G13" s="69"/>
      <c r="H13" s="69"/>
      <c r="I13" s="69"/>
      <c r="J13" s="69"/>
      <c r="K13" s="69"/>
      <c r="L13" s="69"/>
      <c r="M13" s="69"/>
      <c r="O13" s="230" t="s">
        <v>1097</v>
      </c>
      <c r="P13" s="231"/>
      <c r="Q13" s="232"/>
      <c r="R13" s="236">
        <v>0.22650000000000001</v>
      </c>
      <c r="S13" s="237"/>
      <c r="T13" s="51"/>
      <c r="U13" s="230" t="s">
        <v>1167</v>
      </c>
      <c r="V13" s="231"/>
      <c r="W13" s="232"/>
      <c r="X13" s="243" t="e">
        <f>C93*1000*AC13</f>
        <v>#N/A</v>
      </c>
      <c r="Y13" s="244"/>
      <c r="Z13" s="230" t="s">
        <v>1216</v>
      </c>
      <c r="AA13" s="231"/>
      <c r="AB13" s="232"/>
      <c r="AC13" s="228">
        <v>0.13</v>
      </c>
      <c r="AD13" s="229"/>
    </row>
    <row r="14" spans="2:30" x14ac:dyDescent="0.25">
      <c r="B14" s="81" t="s">
        <v>1</v>
      </c>
      <c r="C14" s="248"/>
      <c r="D14" s="291"/>
      <c r="E14" s="292"/>
      <c r="F14" s="69"/>
      <c r="G14" s="69"/>
      <c r="H14" s="69"/>
      <c r="I14" s="69"/>
      <c r="J14" s="69"/>
      <c r="K14" s="69"/>
      <c r="L14" s="69"/>
      <c r="M14" s="69"/>
      <c r="O14" s="230" t="s">
        <v>1098</v>
      </c>
      <c r="P14" s="231"/>
      <c r="Q14" s="232"/>
      <c r="R14" s="243">
        <v>0.6</v>
      </c>
      <c r="S14" s="244"/>
      <c r="T14" s="51"/>
      <c r="U14" s="230" t="s">
        <v>1168</v>
      </c>
      <c r="V14" s="231"/>
      <c r="W14" s="232"/>
      <c r="X14" s="243" t="e">
        <f>C99*AC14</f>
        <v>#N/A</v>
      </c>
      <c r="Y14" s="244"/>
      <c r="Z14" s="230" t="s">
        <v>1217</v>
      </c>
      <c r="AA14" s="231"/>
      <c r="AB14" s="232"/>
      <c r="AC14" s="228">
        <v>22</v>
      </c>
      <c r="AD14" s="229"/>
    </row>
    <row r="15" spans="2:30" x14ac:dyDescent="0.25">
      <c r="B15" s="81" t="s">
        <v>24</v>
      </c>
      <c r="C15" s="216" t="e">
        <f>VLOOKUP(C14,Lists!A2:B1035,2,TRUE)</f>
        <v>#N/A</v>
      </c>
      <c r="D15" s="217"/>
      <c r="E15" s="218"/>
      <c r="F15" s="69"/>
      <c r="G15" s="69"/>
      <c r="H15" s="69"/>
      <c r="I15" s="69"/>
      <c r="J15" s="69"/>
      <c r="K15" s="69"/>
      <c r="L15" s="69"/>
      <c r="M15" s="69"/>
      <c r="O15" s="312" t="s">
        <v>1230</v>
      </c>
      <c r="P15" s="312"/>
      <c r="Q15" s="312"/>
      <c r="R15" s="331">
        <v>0.7</v>
      </c>
      <c r="S15" s="331"/>
      <c r="T15" s="51"/>
      <c r="U15" s="230" t="s">
        <v>1169</v>
      </c>
      <c r="V15" s="231"/>
      <c r="W15" s="232"/>
      <c r="X15" s="243" t="e">
        <f>C96*AC15</f>
        <v>#N/A</v>
      </c>
      <c r="Y15" s="244"/>
      <c r="Z15" s="230" t="s">
        <v>1219</v>
      </c>
      <c r="AA15" s="231"/>
      <c r="AB15" s="232"/>
      <c r="AC15" s="228">
        <v>100</v>
      </c>
      <c r="AD15" s="229"/>
    </row>
    <row r="16" spans="2:30" x14ac:dyDescent="0.25">
      <c r="B16" s="81" t="s">
        <v>1258</v>
      </c>
      <c r="C16" s="305"/>
      <c r="D16" s="330"/>
      <c r="E16" s="330"/>
      <c r="F16" s="69"/>
      <c r="G16" s="69"/>
      <c r="H16" s="69"/>
      <c r="I16" s="69"/>
      <c r="J16" s="69"/>
      <c r="K16" s="69"/>
      <c r="L16" s="69"/>
      <c r="M16" s="69"/>
      <c r="O16" s="230" t="s">
        <v>1105</v>
      </c>
      <c r="P16" s="231"/>
      <c r="Q16" s="232"/>
      <c r="R16" s="228">
        <v>0.3</v>
      </c>
      <c r="S16" s="229"/>
      <c r="T16" s="51"/>
      <c r="U16" s="230" t="s">
        <v>1170</v>
      </c>
      <c r="V16" s="231"/>
      <c r="W16" s="232"/>
      <c r="X16" s="243">
        <f>C98*AC16</f>
        <v>0</v>
      </c>
      <c r="Y16" s="244"/>
      <c r="Z16" s="230" t="s">
        <v>1220</v>
      </c>
      <c r="AA16" s="231"/>
      <c r="AB16" s="232"/>
      <c r="AC16" s="228">
        <v>150</v>
      </c>
      <c r="AD16" s="229"/>
    </row>
    <row r="17" spans="2:63" x14ac:dyDescent="0.25">
      <c r="B17" s="187" t="s">
        <v>1235</v>
      </c>
      <c r="C17" s="307"/>
      <c r="D17" s="332"/>
      <c r="E17" s="333"/>
      <c r="F17" s="69"/>
      <c r="G17" s="69"/>
      <c r="H17" s="69"/>
      <c r="I17" s="69"/>
      <c r="J17" s="69"/>
      <c r="K17" s="69"/>
      <c r="L17" s="69"/>
      <c r="M17" s="69"/>
      <c r="O17" s="230" t="s">
        <v>1222</v>
      </c>
      <c r="P17" s="231"/>
      <c r="Q17" s="232"/>
      <c r="R17" s="266">
        <v>1.2</v>
      </c>
      <c r="S17" s="267"/>
      <c r="T17" s="51"/>
      <c r="U17" s="230" t="s">
        <v>1171</v>
      </c>
      <c r="V17" s="231"/>
      <c r="W17" s="232"/>
      <c r="X17" s="243" t="e">
        <f>AC17*SUM(X13:Y16)</f>
        <v>#N/A</v>
      </c>
      <c r="Y17" s="244"/>
      <c r="Z17" s="230" t="s">
        <v>1221</v>
      </c>
      <c r="AA17" s="231"/>
      <c r="AB17" s="232"/>
      <c r="AC17" s="233">
        <v>0.25</v>
      </c>
      <c r="AD17" s="234"/>
    </row>
    <row r="18" spans="2:63" x14ac:dyDescent="0.25">
      <c r="B18" s="81" t="s">
        <v>1236</v>
      </c>
      <c r="C18" s="248"/>
      <c r="D18" s="328"/>
      <c r="E18" s="329"/>
      <c r="F18" s="69"/>
      <c r="G18" s="69"/>
      <c r="H18" s="69"/>
      <c r="I18" s="69"/>
      <c r="J18" s="69"/>
      <c r="K18" s="69"/>
      <c r="L18" s="69"/>
      <c r="M18" s="69"/>
      <c r="O18" s="51"/>
      <c r="P18" s="51"/>
      <c r="Q18" s="51"/>
      <c r="R18" s="51"/>
      <c r="S18" s="51"/>
      <c r="T18" s="51"/>
      <c r="U18" s="230" t="s">
        <v>1172</v>
      </c>
      <c r="V18" s="231"/>
      <c r="W18" s="232"/>
      <c r="X18" s="243" t="e">
        <f>SUM(X13:Y17)</f>
        <v>#N/A</v>
      </c>
      <c r="Y18" s="244"/>
      <c r="Z18" s="103"/>
      <c r="AA18" s="51"/>
      <c r="AB18" s="51"/>
      <c r="AC18" s="51"/>
      <c r="AD18" s="51"/>
    </row>
    <row r="19" spans="2:63" x14ac:dyDescent="0.25">
      <c r="B19" s="81" t="s">
        <v>1237</v>
      </c>
      <c r="C19" s="248"/>
      <c r="D19" s="328"/>
      <c r="E19" s="329"/>
      <c r="F19" s="69"/>
      <c r="G19" s="69"/>
      <c r="H19" s="69"/>
      <c r="I19" s="69"/>
      <c r="J19" s="69"/>
      <c r="K19" s="69"/>
      <c r="L19" s="69"/>
      <c r="M19" s="69"/>
      <c r="O19" s="136" t="s">
        <v>1231</v>
      </c>
    </row>
    <row r="20" spans="2:63" s="7" customFormat="1" x14ac:dyDescent="0.25">
      <c r="B20" s="81" t="s">
        <v>12</v>
      </c>
      <c r="C20" s="248"/>
      <c r="D20" s="328"/>
      <c r="E20" s="329"/>
      <c r="F20" s="69"/>
      <c r="G20" s="69"/>
      <c r="H20" s="69"/>
      <c r="I20" s="69"/>
      <c r="J20" s="69"/>
      <c r="K20" s="69"/>
      <c r="L20" s="69"/>
      <c r="M20" s="69"/>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row>
    <row r="21" spans="2:63" x14ac:dyDescent="0.25">
      <c r="B21" s="187" t="s">
        <v>1238</v>
      </c>
      <c r="C21" s="307"/>
      <c r="D21" s="332"/>
      <c r="E21" s="333"/>
      <c r="F21" s="69"/>
      <c r="G21" s="69"/>
      <c r="H21" s="69"/>
      <c r="I21" s="69"/>
      <c r="J21" s="69"/>
      <c r="K21" s="69"/>
      <c r="L21" s="69"/>
      <c r="M21" s="69"/>
      <c r="N21" s="7"/>
    </row>
    <row r="22" spans="2:63" x14ac:dyDescent="0.25">
      <c r="B22" s="81" t="s">
        <v>1239</v>
      </c>
      <c r="C22" s="248"/>
      <c r="D22" s="328"/>
      <c r="E22" s="329"/>
      <c r="F22" s="69"/>
      <c r="G22" s="69"/>
      <c r="H22" s="69"/>
      <c r="I22" s="69"/>
      <c r="J22" s="69"/>
      <c r="K22" s="69"/>
      <c r="L22" s="69"/>
      <c r="M22" s="69"/>
      <c r="N22" s="7"/>
    </row>
    <row r="23" spans="2:63" x14ac:dyDescent="0.25">
      <c r="B23" s="81" t="s">
        <v>1240</v>
      </c>
      <c r="C23" s="248"/>
      <c r="D23" s="328"/>
      <c r="E23" s="329"/>
      <c r="F23" s="69"/>
      <c r="G23" s="69"/>
      <c r="H23" s="69"/>
      <c r="I23" s="69"/>
      <c r="J23" s="69"/>
      <c r="K23" s="69"/>
      <c r="L23" s="69"/>
      <c r="M23" s="69"/>
    </row>
    <row r="24" spans="2:63" x14ac:dyDescent="0.25">
      <c r="B24" s="81" t="s">
        <v>12</v>
      </c>
      <c r="C24" s="248"/>
      <c r="D24" s="328"/>
      <c r="E24" s="329"/>
      <c r="F24" s="69"/>
      <c r="G24" s="69"/>
      <c r="H24" s="69"/>
      <c r="I24" s="69"/>
      <c r="J24" s="69"/>
      <c r="K24" s="69"/>
      <c r="L24" s="69"/>
      <c r="M24" s="69"/>
      <c r="N24" s="7"/>
      <c r="T24" s="38" t="s">
        <v>1125</v>
      </c>
    </row>
    <row r="25" spans="2:63" x14ac:dyDescent="0.25">
      <c r="B25" s="81" t="s">
        <v>1</v>
      </c>
      <c r="C25" s="248"/>
      <c r="D25" s="328"/>
      <c r="E25" s="329"/>
      <c r="F25" s="69"/>
      <c r="G25" s="69"/>
      <c r="H25" s="69"/>
      <c r="I25" s="69"/>
      <c r="J25" s="69"/>
      <c r="K25" s="69"/>
      <c r="L25" s="69"/>
      <c r="M25" s="69"/>
      <c r="N25" s="7"/>
      <c r="O25" s="179" t="s">
        <v>25</v>
      </c>
      <c r="P25" s="179"/>
      <c r="Q25" s="179" t="s">
        <v>1286</v>
      </c>
      <c r="R25" s="179"/>
      <c r="S25" s="179" t="s">
        <v>1103</v>
      </c>
      <c r="T25" s="179"/>
      <c r="U25" s="179" t="s">
        <v>1102</v>
      </c>
      <c r="V25" s="179"/>
      <c r="W25" s="179" t="s">
        <v>1121</v>
      </c>
      <c r="X25" s="179"/>
      <c r="AF25" s="299" t="s">
        <v>1128</v>
      </c>
      <c r="AG25" s="299"/>
      <c r="AH25" s="299" t="s">
        <v>1129</v>
      </c>
      <c r="AI25" s="299"/>
      <c r="AK25" s="179" t="s">
        <v>25</v>
      </c>
      <c r="AL25" s="179"/>
      <c r="AM25" s="179" t="s">
        <v>1100</v>
      </c>
      <c r="AN25" s="179"/>
      <c r="AO25" s="179" t="s">
        <v>1103</v>
      </c>
      <c r="AP25" s="179"/>
      <c r="AQ25" s="179" t="s">
        <v>1102</v>
      </c>
      <c r="AR25" s="179"/>
      <c r="BD25" s="38"/>
      <c r="BE25" s="38"/>
      <c r="BF25" s="38"/>
      <c r="BG25" s="38"/>
    </row>
    <row r="26" spans="2:63" x14ac:dyDescent="0.25">
      <c r="B26" s="81" t="s">
        <v>1237</v>
      </c>
      <c r="C26" s="248"/>
      <c r="D26" s="328"/>
      <c r="E26" s="329"/>
      <c r="F26" s="69"/>
      <c r="G26" s="69"/>
      <c r="H26" s="69"/>
      <c r="I26" s="69"/>
      <c r="J26" s="69"/>
      <c r="K26" s="69"/>
      <c r="L26" s="69"/>
      <c r="M26" s="69"/>
      <c r="N26" s="7"/>
      <c r="O26" s="179"/>
      <c r="P26" s="179"/>
      <c r="Q26" s="179"/>
      <c r="R26" s="179"/>
      <c r="S26" s="179"/>
      <c r="T26" s="179"/>
      <c r="U26" s="179"/>
      <c r="V26" s="179"/>
      <c r="W26" s="179"/>
      <c r="X26" s="179"/>
      <c r="AF26" s="299"/>
      <c r="AG26" s="299"/>
      <c r="AH26" s="299"/>
      <c r="AI26" s="299"/>
      <c r="AK26" s="179"/>
      <c r="AL26" s="179"/>
      <c r="AM26" s="179"/>
      <c r="AN26" s="179"/>
      <c r="AO26" s="179"/>
      <c r="AP26" s="179"/>
      <c r="AQ26" s="179"/>
      <c r="AR26" s="179"/>
      <c r="BD26" s="38"/>
      <c r="BE26" s="38"/>
      <c r="BF26" s="38"/>
      <c r="BG26" s="38"/>
    </row>
    <row r="27" spans="2:63" x14ac:dyDescent="0.25">
      <c r="B27" s="81" t="s">
        <v>1241</v>
      </c>
      <c r="C27" s="248"/>
      <c r="D27" s="328"/>
      <c r="E27" s="329"/>
      <c r="F27" s="69"/>
      <c r="G27" s="69"/>
      <c r="H27" s="69"/>
      <c r="I27" s="69"/>
      <c r="J27" s="69"/>
      <c r="K27" s="69"/>
      <c r="L27" s="69"/>
      <c r="M27" s="69"/>
      <c r="N27" s="7"/>
      <c r="O27" s="135" t="s">
        <v>1209</v>
      </c>
      <c r="P27" s="53"/>
      <c r="Q27" s="194">
        <f>Q47+R47</f>
        <v>0</v>
      </c>
      <c r="R27" s="194"/>
      <c r="S27" s="227" t="e">
        <f>SUM(O5:Q5)/SUM(O7:Q7)</f>
        <v>#N/A</v>
      </c>
      <c r="T27" s="227"/>
      <c r="U27" s="194" t="e">
        <f>Q27/(S27*$R$15)</f>
        <v>#N/A</v>
      </c>
      <c r="V27" s="194"/>
      <c r="W27" s="194">
        <f>R47</f>
        <v>0</v>
      </c>
      <c r="X27" s="194"/>
      <c r="AF27" s="299"/>
      <c r="AG27" s="299"/>
      <c r="AH27" s="299"/>
      <c r="AI27" s="299"/>
      <c r="AK27" s="135" t="s">
        <v>1209</v>
      </c>
      <c r="AL27" s="53"/>
      <c r="AM27" s="194">
        <f>$AF$28+$AH$28</f>
        <v>0</v>
      </c>
      <c r="AN27" s="194"/>
      <c r="AQ27" s="194" t="e">
        <f>AM27/(S27*$R$15)</f>
        <v>#N/A</v>
      </c>
      <c r="AR27" s="194"/>
      <c r="BD27" s="38"/>
      <c r="BE27" s="38"/>
      <c r="BF27" s="38"/>
      <c r="BG27" s="38"/>
    </row>
    <row r="28" spans="2:63" x14ac:dyDescent="0.25">
      <c r="B28" s="81" t="s">
        <v>1242</v>
      </c>
      <c r="C28" s="248"/>
      <c r="D28" s="328"/>
      <c r="E28" s="329"/>
      <c r="F28" s="69"/>
      <c r="G28" s="69"/>
      <c r="H28" s="69"/>
      <c r="I28" s="69"/>
      <c r="J28" s="69"/>
      <c r="K28" s="69"/>
      <c r="L28" s="69"/>
      <c r="M28" s="69"/>
      <c r="N28" s="7"/>
      <c r="O28" s="135" t="s">
        <v>1210</v>
      </c>
      <c r="P28" s="53"/>
      <c r="Q28" s="194">
        <f>S47+T47</f>
        <v>0</v>
      </c>
      <c r="R28" s="194"/>
      <c r="S28" s="227" t="e">
        <f>SUM(R5:T5)/SUM(R7:T7)</f>
        <v>#N/A</v>
      </c>
      <c r="T28" s="227"/>
      <c r="U28" s="194" t="e">
        <f t="shared" ref="U28:U30" si="0">Q28/(S28*$R$15)</f>
        <v>#N/A</v>
      </c>
      <c r="V28" s="194"/>
      <c r="W28" s="194">
        <f>T47</f>
        <v>0</v>
      </c>
      <c r="X28" s="194"/>
      <c r="AF28" s="204">
        <f>S83</f>
        <v>0</v>
      </c>
      <c r="AG28" s="204"/>
      <c r="AH28" s="204">
        <f>T83</f>
        <v>0</v>
      </c>
      <c r="AI28" s="204"/>
      <c r="AJ28" s="139"/>
      <c r="AK28" s="135" t="s">
        <v>1210</v>
      </c>
      <c r="AL28" s="53"/>
      <c r="AM28" s="194">
        <f>$AF$28+$AH$28</f>
        <v>0</v>
      </c>
      <c r="AN28" s="194"/>
      <c r="AQ28" s="194" t="e">
        <f>AM28/(S28*$R$15)</f>
        <v>#N/A</v>
      </c>
      <c r="AR28" s="194"/>
      <c r="BD28" s="38"/>
      <c r="BE28" s="38"/>
      <c r="BF28" s="38"/>
      <c r="BG28" s="38"/>
    </row>
    <row r="29" spans="2:63" x14ac:dyDescent="0.25">
      <c r="B29" s="81" t="s">
        <v>1243</v>
      </c>
      <c r="C29" s="248"/>
      <c r="D29" s="328"/>
      <c r="E29" s="329"/>
      <c r="F29" s="69"/>
      <c r="G29" s="69"/>
      <c r="H29" s="69"/>
      <c r="I29" s="69"/>
      <c r="J29" s="69"/>
      <c r="K29" s="69"/>
      <c r="L29" s="69"/>
      <c r="M29" s="69"/>
      <c r="N29" s="7"/>
      <c r="O29" s="135" t="s">
        <v>1211</v>
      </c>
      <c r="P29" s="53"/>
      <c r="Q29" s="194">
        <f>U47+V47</f>
        <v>0</v>
      </c>
      <c r="R29" s="194"/>
      <c r="S29" s="227" t="e">
        <f>SUM(U5:W5)/SUM(U7:W7)</f>
        <v>#N/A</v>
      </c>
      <c r="T29" s="227"/>
      <c r="U29" s="194" t="e">
        <f t="shared" si="0"/>
        <v>#N/A</v>
      </c>
      <c r="V29" s="194"/>
      <c r="W29" s="194">
        <f>V47</f>
        <v>0</v>
      </c>
      <c r="X29" s="194"/>
      <c r="AF29" s="299" t="s">
        <v>1124</v>
      </c>
      <c r="AG29" s="299"/>
      <c r="AH29" s="300" t="e">
        <f>AQ31</f>
        <v>#N/A</v>
      </c>
      <c r="AI29" s="300"/>
      <c r="AK29" s="135" t="s">
        <v>1211</v>
      </c>
      <c r="AL29" s="53"/>
      <c r="AM29" s="194">
        <f>$AF$28+$AH$28</f>
        <v>0</v>
      </c>
      <c r="AN29" s="194"/>
      <c r="AQ29" s="194" t="e">
        <f>AM29/(S29*$R$15)</f>
        <v>#N/A</v>
      </c>
      <c r="AR29" s="194"/>
      <c r="BD29" s="38"/>
      <c r="BE29" s="38"/>
      <c r="BF29" s="38"/>
      <c r="BG29" s="38"/>
    </row>
    <row r="30" spans="2:63" x14ac:dyDescent="0.25">
      <c r="B30" s="81" t="s">
        <v>1244</v>
      </c>
      <c r="C30" s="248"/>
      <c r="D30" s="328"/>
      <c r="E30" s="329"/>
      <c r="F30" s="69"/>
      <c r="G30" s="69"/>
      <c r="H30" s="69"/>
      <c r="I30" s="69"/>
      <c r="J30" s="69"/>
      <c r="K30" s="69"/>
      <c r="L30" s="69"/>
      <c r="M30" s="69"/>
      <c r="N30" s="7"/>
      <c r="O30" s="135" t="s">
        <v>1212</v>
      </c>
      <c r="P30" s="53"/>
      <c r="Q30" s="194">
        <f>W47+X47</f>
        <v>0</v>
      </c>
      <c r="R30" s="194"/>
      <c r="S30" s="227" t="e">
        <f>SUM(X5:Z5)/SUM(X7:Z7)</f>
        <v>#N/A</v>
      </c>
      <c r="T30" s="227"/>
      <c r="U30" s="194" t="e">
        <f t="shared" si="0"/>
        <v>#N/A</v>
      </c>
      <c r="V30" s="194"/>
      <c r="W30" s="194">
        <f>X47</f>
        <v>0</v>
      </c>
      <c r="X30" s="194"/>
      <c r="AF30" s="299"/>
      <c r="AG30" s="299"/>
      <c r="AH30" s="300"/>
      <c r="AI30" s="300"/>
      <c r="AK30" s="135" t="s">
        <v>1212</v>
      </c>
      <c r="AL30" s="53"/>
      <c r="AM30" s="194">
        <f>$AF$28+$AH$28</f>
        <v>0</v>
      </c>
      <c r="AN30" s="194"/>
      <c r="AQ30" s="194" t="e">
        <f>AM30/(S30*$R$15)</f>
        <v>#N/A</v>
      </c>
      <c r="AR30" s="194"/>
      <c r="BD30" s="38"/>
      <c r="BE30" s="38"/>
      <c r="BF30" s="38"/>
      <c r="BG30" s="38"/>
    </row>
    <row r="31" spans="2:63" x14ac:dyDescent="0.25">
      <c r="B31" s="187" t="s">
        <v>14</v>
      </c>
      <c r="C31" s="307"/>
      <c r="D31" s="332"/>
      <c r="E31" s="333"/>
      <c r="F31" s="69"/>
      <c r="G31" s="69"/>
      <c r="H31" s="69"/>
      <c r="I31" s="69"/>
      <c r="J31" s="69"/>
      <c r="K31" s="69"/>
      <c r="L31" s="69"/>
      <c r="M31" s="69"/>
      <c r="N31" s="7"/>
      <c r="Q31" s="314">
        <f>Q32*365</f>
        <v>0</v>
      </c>
      <c r="R31" s="314"/>
      <c r="Y31" s="137"/>
      <c r="Z31" s="137"/>
      <c r="AJ31" s="299" t="s">
        <v>1130</v>
      </c>
      <c r="AK31" s="299"/>
      <c r="AL31" s="300">
        <f>AH28</f>
        <v>0</v>
      </c>
      <c r="AM31" s="300"/>
      <c r="AO31" s="299" t="s">
        <v>1124</v>
      </c>
      <c r="AP31" s="299"/>
      <c r="AQ31" s="300" t="e">
        <f>ROUNDUP(MAX(AQ27:AR30),0)</f>
        <v>#N/A</v>
      </c>
      <c r="AR31" s="300"/>
      <c r="BD31" s="38"/>
      <c r="BE31" s="38"/>
      <c r="BF31" s="38"/>
      <c r="BG31" s="38"/>
      <c r="BH31" s="38"/>
      <c r="BI31" s="38"/>
      <c r="BJ31" s="38"/>
      <c r="BK31" s="38"/>
    </row>
    <row r="32" spans="2:63" x14ac:dyDescent="0.25">
      <c r="B32" s="189" t="s">
        <v>14</v>
      </c>
      <c r="C32" s="354" t="s">
        <v>13</v>
      </c>
      <c r="D32" s="355"/>
      <c r="E32" s="356"/>
      <c r="F32" s="69"/>
      <c r="G32" s="69"/>
      <c r="H32" s="69"/>
      <c r="I32" s="69"/>
      <c r="J32" s="69"/>
      <c r="K32" s="69"/>
      <c r="L32" s="69"/>
      <c r="M32" s="69"/>
      <c r="N32" s="7"/>
      <c r="Q32" s="317">
        <f>AVERAGE(Q27:R30)</f>
        <v>0</v>
      </c>
      <c r="R32" s="317"/>
      <c r="W32" s="318">
        <f>AVERAGE(W27:X30)</f>
        <v>0</v>
      </c>
      <c r="X32" s="319"/>
      <c r="AJ32" s="299"/>
      <c r="AK32" s="299"/>
      <c r="AL32" s="300"/>
      <c r="AM32" s="300"/>
      <c r="AO32" s="299"/>
      <c r="AP32" s="299"/>
      <c r="AQ32" s="300"/>
      <c r="AR32" s="300"/>
      <c r="BD32" s="38"/>
      <c r="BE32" s="38"/>
      <c r="BF32" s="38"/>
      <c r="BG32" s="38"/>
      <c r="BH32" s="38"/>
      <c r="BI32" s="38"/>
      <c r="BJ32" s="38"/>
      <c r="BK32" s="38"/>
    </row>
    <row r="33" spans="2:63" x14ac:dyDescent="0.25">
      <c r="B33" s="190"/>
      <c r="C33" s="354" t="s">
        <v>22</v>
      </c>
      <c r="D33" s="355"/>
      <c r="E33" s="356"/>
      <c r="F33" s="69"/>
      <c r="G33" s="69"/>
      <c r="H33" s="69"/>
      <c r="I33" s="69"/>
      <c r="J33" s="69"/>
      <c r="K33" s="69"/>
      <c r="L33" s="69"/>
      <c r="M33" s="69"/>
      <c r="N33" s="7"/>
      <c r="O33" s="299" t="s">
        <v>1124</v>
      </c>
      <c r="P33" s="299"/>
      <c r="Q33" s="300" t="e">
        <f>ROUNDUP(MAX(U27:V30),0)</f>
        <v>#N/A</v>
      </c>
      <c r="R33" s="300"/>
      <c r="AO33" s="335"/>
      <c r="AP33" s="335"/>
      <c r="AQ33" s="334"/>
      <c r="AR33" s="334"/>
      <c r="BD33" s="38"/>
      <c r="BE33" s="38"/>
      <c r="BF33" s="38"/>
      <c r="BG33" s="38"/>
      <c r="BH33" s="38"/>
      <c r="BI33" s="38"/>
      <c r="BJ33" s="38"/>
      <c r="BK33" s="38"/>
    </row>
    <row r="34" spans="2:63" x14ac:dyDescent="0.25">
      <c r="B34" s="191"/>
      <c r="C34" s="354" t="s">
        <v>23</v>
      </c>
      <c r="D34" s="355"/>
      <c r="E34" s="356"/>
      <c r="F34" s="69"/>
      <c r="G34" s="69"/>
      <c r="H34" s="69"/>
      <c r="I34" s="69"/>
      <c r="J34" s="69"/>
      <c r="K34" s="69"/>
      <c r="L34" s="69"/>
      <c r="M34" s="69"/>
      <c r="N34" s="7"/>
      <c r="O34" s="299"/>
      <c r="P34" s="299"/>
      <c r="Q34" s="300"/>
      <c r="R34" s="300"/>
      <c r="AO34" s="335"/>
      <c r="AP34" s="335"/>
      <c r="AQ34" s="334"/>
      <c r="AR34" s="334"/>
      <c r="BD34" s="38"/>
      <c r="BE34" s="38"/>
      <c r="BF34" s="38"/>
      <c r="BG34" s="38"/>
      <c r="BH34" s="38"/>
      <c r="BI34" s="38"/>
      <c r="BJ34" s="38"/>
      <c r="BK34" s="38"/>
    </row>
    <row r="35" spans="2:63" x14ac:dyDescent="0.25">
      <c r="B35" s="104"/>
      <c r="C35" s="85"/>
      <c r="D35" s="85"/>
      <c r="E35" s="85"/>
      <c r="F35" s="69"/>
      <c r="G35" s="69"/>
      <c r="H35" s="69"/>
      <c r="I35" s="69"/>
      <c r="J35" s="69"/>
      <c r="K35" s="69"/>
      <c r="L35" s="69"/>
      <c r="M35" s="69"/>
      <c r="N35" s="7"/>
      <c r="O35" s="315" t="s">
        <v>1130</v>
      </c>
      <c r="P35" s="316"/>
      <c r="Q35" s="296">
        <f>ROUNDUP(MAX(W27:X30),0)</f>
        <v>0</v>
      </c>
      <c r="R35" s="297"/>
      <c r="T35" s="38" t="s">
        <v>1125</v>
      </c>
      <c r="BD35" s="38"/>
      <c r="BE35" s="38"/>
      <c r="BF35" s="38"/>
      <c r="BG35" s="38"/>
      <c r="BH35" s="38"/>
      <c r="BI35" s="38"/>
      <c r="BJ35" s="38"/>
      <c r="BK35" s="38"/>
    </row>
    <row r="36" spans="2:63" x14ac:dyDescent="0.25">
      <c r="B36" s="104"/>
      <c r="C36" s="85"/>
      <c r="D36" s="85"/>
      <c r="E36" s="85"/>
      <c r="F36" s="69"/>
      <c r="G36" s="69"/>
      <c r="H36" s="69"/>
      <c r="I36" s="69"/>
      <c r="J36" s="69"/>
      <c r="K36" s="69"/>
      <c r="L36" s="69"/>
      <c r="M36" s="69"/>
      <c r="N36" s="7"/>
    </row>
    <row r="37" spans="2:63" x14ac:dyDescent="0.25">
      <c r="B37" s="104"/>
      <c r="C37" s="85"/>
      <c r="D37" s="85"/>
      <c r="E37" s="85"/>
      <c r="F37" s="69"/>
      <c r="G37" s="69"/>
      <c r="H37" s="69"/>
      <c r="I37" s="69"/>
      <c r="J37" s="69"/>
      <c r="K37" s="69"/>
      <c r="L37" s="69"/>
      <c r="M37" s="69"/>
      <c r="N37" s="7"/>
      <c r="U37" s="38" t="s">
        <v>1125</v>
      </c>
    </row>
    <row r="38" spans="2:63" x14ac:dyDescent="0.25">
      <c r="B38" s="75"/>
      <c r="C38" s="75"/>
      <c r="D38" s="75"/>
      <c r="E38" s="75"/>
      <c r="F38" s="69"/>
      <c r="G38" s="69"/>
      <c r="H38" s="69"/>
      <c r="I38" s="69"/>
      <c r="J38" s="69"/>
      <c r="K38" s="69"/>
      <c r="L38" s="69"/>
      <c r="M38" s="69"/>
      <c r="N38" s="7"/>
    </row>
    <row r="39" spans="2:63" x14ac:dyDescent="0.25">
      <c r="B39" s="5" t="s">
        <v>1093</v>
      </c>
      <c r="C39" s="95"/>
      <c r="D39" s="95"/>
      <c r="E39" s="95"/>
      <c r="F39" s="69"/>
      <c r="G39" s="69"/>
      <c r="H39" s="69"/>
      <c r="I39" s="69"/>
      <c r="J39" s="69"/>
      <c r="K39" s="69"/>
      <c r="L39" s="69"/>
      <c r="M39" s="69"/>
      <c r="N39" s="7"/>
    </row>
    <row r="40" spans="2:63" x14ac:dyDescent="0.25">
      <c r="B40" s="185" t="s">
        <v>1118</v>
      </c>
      <c r="C40" s="221"/>
      <c r="D40" s="221"/>
      <c r="E40" s="353"/>
      <c r="F40" s="69"/>
      <c r="G40" s="69"/>
      <c r="H40" s="69"/>
      <c r="I40" s="69"/>
      <c r="J40" s="69"/>
      <c r="K40" s="69"/>
      <c r="L40" s="69"/>
      <c r="M40" s="69"/>
      <c r="N40" s="7"/>
    </row>
    <row r="41" spans="2:63" x14ac:dyDescent="0.25">
      <c r="B41" s="219" t="s">
        <v>20</v>
      </c>
      <c r="C41" s="293" t="s">
        <v>18</v>
      </c>
      <c r="D41" s="294"/>
      <c r="E41" s="295"/>
      <c r="F41" s="69"/>
      <c r="G41" s="69"/>
      <c r="H41" s="69"/>
      <c r="I41" s="69"/>
      <c r="J41" s="69"/>
      <c r="K41" s="69"/>
      <c r="L41" s="69"/>
      <c r="M41" s="69"/>
      <c r="N41" s="7"/>
      <c r="V41" s="31"/>
      <c r="W41" s="31"/>
      <c r="X41" s="31"/>
      <c r="Y41" s="31"/>
    </row>
    <row r="42" spans="2:63" x14ac:dyDescent="0.25">
      <c r="B42" s="220"/>
      <c r="C42" s="293" t="s">
        <v>19</v>
      </c>
      <c r="D42" s="294"/>
      <c r="E42" s="295"/>
      <c r="F42" s="69"/>
      <c r="G42" s="69"/>
      <c r="H42" s="69"/>
      <c r="I42" s="69"/>
      <c r="J42" s="69"/>
      <c r="K42" s="69"/>
      <c r="L42" s="69"/>
      <c r="M42" s="69"/>
      <c r="V42" s="31"/>
      <c r="W42" s="31"/>
      <c r="X42" s="31"/>
      <c r="Y42" s="31"/>
    </row>
    <row r="43" spans="2:63" x14ac:dyDescent="0.25">
      <c r="B43" s="220"/>
      <c r="C43" s="293" t="s">
        <v>1213</v>
      </c>
      <c r="D43" s="294"/>
      <c r="E43" s="295"/>
      <c r="F43" s="69"/>
      <c r="G43" s="69"/>
      <c r="H43" s="69"/>
      <c r="I43" s="69"/>
      <c r="J43" s="69"/>
      <c r="K43" s="69"/>
      <c r="L43" s="69"/>
      <c r="M43" s="69"/>
      <c r="N43" s="7"/>
      <c r="V43" s="31"/>
      <c r="W43" s="31"/>
      <c r="X43" s="31"/>
      <c r="Y43" s="31"/>
    </row>
    <row r="44" spans="2:63" x14ac:dyDescent="0.25">
      <c r="B44" s="76"/>
      <c r="C44" s="77"/>
      <c r="D44" s="77"/>
      <c r="E44" s="77"/>
      <c r="F44" s="69"/>
      <c r="G44" s="69"/>
      <c r="H44" s="69"/>
      <c r="I44" s="69"/>
      <c r="J44" s="69"/>
      <c r="K44" s="69"/>
      <c r="L44" s="69"/>
      <c r="M44" s="69"/>
      <c r="N44" s="7"/>
      <c r="V44" s="335"/>
      <c r="W44" s="335"/>
      <c r="X44" s="335"/>
      <c r="Y44" s="335"/>
    </row>
    <row r="45" spans="2:63" x14ac:dyDescent="0.25">
      <c r="B45" s="78" t="s">
        <v>1126</v>
      </c>
      <c r="C45" s="79"/>
      <c r="D45" s="79"/>
      <c r="E45" s="79"/>
      <c r="F45" s="105"/>
      <c r="G45" s="105"/>
      <c r="H45" s="105"/>
      <c r="I45" s="105"/>
      <c r="J45" s="105"/>
      <c r="K45" s="105"/>
      <c r="L45" s="105"/>
      <c r="M45" s="105"/>
      <c r="N45" s="7"/>
      <c r="V45" s="336"/>
      <c r="W45" s="336"/>
      <c r="X45" s="336"/>
      <c r="Y45" s="336"/>
    </row>
    <row r="46" spans="2:63" x14ac:dyDescent="0.25">
      <c r="B46" s="85"/>
      <c r="C46" s="77"/>
      <c r="D46" s="77"/>
      <c r="E46" s="77"/>
      <c r="F46" s="69"/>
      <c r="G46" s="105"/>
      <c r="H46" s="105"/>
      <c r="I46" s="105"/>
      <c r="J46" s="105"/>
      <c r="K46" s="105"/>
      <c r="L46" s="105"/>
      <c r="M46" s="105"/>
      <c r="N46" s="7"/>
      <c r="V46" s="336"/>
      <c r="W46" s="336"/>
      <c r="X46" s="336"/>
      <c r="Y46" s="336"/>
    </row>
    <row r="47" spans="2:63" x14ac:dyDescent="0.25">
      <c r="B47" s="214" t="s">
        <v>27</v>
      </c>
      <c r="C47" s="82" t="s">
        <v>28</v>
      </c>
      <c r="D47" s="99" t="s">
        <v>1120</v>
      </c>
      <c r="E47" s="64"/>
      <c r="F47" s="69"/>
      <c r="G47" s="105"/>
      <c r="H47" s="105"/>
      <c r="I47" s="105"/>
      <c r="J47" s="105"/>
      <c r="K47" s="105"/>
      <c r="L47" s="105"/>
      <c r="M47" s="105"/>
      <c r="N47" s="7"/>
      <c r="O47" s="140"/>
      <c r="P47" s="140">
        <f>SUM(P51:P83)</f>
        <v>0</v>
      </c>
      <c r="Q47" s="140">
        <f t="shared" ref="Q47:W47" si="1">SUM(Q51:Q83)</f>
        <v>0</v>
      </c>
      <c r="R47" s="140">
        <f t="shared" si="1"/>
        <v>0</v>
      </c>
      <c r="S47" s="140">
        <f t="shared" si="1"/>
        <v>0</v>
      </c>
      <c r="T47" s="140">
        <f t="shared" si="1"/>
        <v>0</v>
      </c>
      <c r="U47" s="140">
        <f t="shared" si="1"/>
        <v>0</v>
      </c>
      <c r="V47" s="140">
        <f t="shared" si="1"/>
        <v>0</v>
      </c>
      <c r="W47" s="140">
        <f t="shared" si="1"/>
        <v>0</v>
      </c>
      <c r="X47" s="140">
        <f>SUM(X51:X83)</f>
        <v>0</v>
      </c>
      <c r="Y47" s="43"/>
      <c r="Z47" s="139"/>
      <c r="AA47" s="139"/>
      <c r="AB47" s="138"/>
      <c r="AC47" s="138"/>
      <c r="AD47" s="138"/>
    </row>
    <row r="48" spans="2:63" x14ac:dyDescent="0.25">
      <c r="B48" s="214"/>
      <c r="C48" s="82" t="s">
        <v>29</v>
      </c>
      <c r="D48" s="99" t="s">
        <v>1120</v>
      </c>
      <c r="E48" s="64"/>
      <c r="F48" s="69"/>
      <c r="G48" s="105"/>
      <c r="H48" s="105"/>
      <c r="I48" s="105"/>
      <c r="J48" s="105"/>
      <c r="K48" s="105"/>
      <c r="L48" s="105"/>
      <c r="M48" s="105"/>
      <c r="N48" s="7"/>
      <c r="O48" s="323" t="s">
        <v>1127</v>
      </c>
      <c r="P48" s="323" t="s">
        <v>1185</v>
      </c>
      <c r="Q48" s="323" t="s">
        <v>1209</v>
      </c>
      <c r="R48" s="323"/>
      <c r="S48" s="323" t="s">
        <v>1210</v>
      </c>
      <c r="T48" s="323"/>
      <c r="U48" s="323" t="s">
        <v>1211</v>
      </c>
      <c r="V48" s="323"/>
      <c r="W48" s="323" t="s">
        <v>1212</v>
      </c>
      <c r="X48" s="323"/>
      <c r="Y48" s="61"/>
      <c r="Z48" s="138"/>
      <c r="AA48" s="138"/>
      <c r="AB48" s="138"/>
      <c r="AC48" s="138"/>
      <c r="AD48" s="138"/>
    </row>
    <row r="49" spans="2:30" ht="31.5" customHeight="1" x14ac:dyDescent="0.25">
      <c r="B49" s="80"/>
      <c r="C49" s="80"/>
      <c r="D49" s="106"/>
      <c r="E49" s="89"/>
      <c r="F49" s="69"/>
      <c r="G49" s="105"/>
      <c r="H49" s="105"/>
      <c r="I49" s="105"/>
      <c r="J49" s="105"/>
      <c r="K49" s="105"/>
      <c r="L49" s="105"/>
      <c r="M49" s="105"/>
      <c r="N49" s="7"/>
      <c r="O49" s="324"/>
      <c r="P49" s="324"/>
      <c r="Q49" s="323" t="s">
        <v>1292</v>
      </c>
      <c r="R49" s="323" t="s">
        <v>1293</v>
      </c>
      <c r="S49" s="323" t="s">
        <v>1292</v>
      </c>
      <c r="T49" s="323" t="s">
        <v>1293</v>
      </c>
      <c r="U49" s="323" t="s">
        <v>1292</v>
      </c>
      <c r="V49" s="323" t="s">
        <v>1293</v>
      </c>
      <c r="W49" s="323" t="s">
        <v>1292</v>
      </c>
      <c r="X49" s="323" t="s">
        <v>1293</v>
      </c>
      <c r="Y49" s="61"/>
      <c r="Z49" s="138"/>
      <c r="AA49" s="138"/>
      <c r="AB49" s="138"/>
      <c r="AC49" s="138"/>
      <c r="AD49" s="138"/>
    </row>
    <row r="50" spans="2:30" ht="31.5" customHeight="1" x14ac:dyDescent="0.25">
      <c r="B50" s="347" t="s">
        <v>1291</v>
      </c>
      <c r="C50" s="349" t="s">
        <v>1127</v>
      </c>
      <c r="D50" s="349" t="s">
        <v>1185</v>
      </c>
      <c r="E50" s="350" t="s">
        <v>9</v>
      </c>
      <c r="F50" s="326" t="s">
        <v>1209</v>
      </c>
      <c r="G50" s="327"/>
      <c r="H50" s="326" t="s">
        <v>1210</v>
      </c>
      <c r="I50" s="327"/>
      <c r="J50" s="326" t="s">
        <v>1211</v>
      </c>
      <c r="K50" s="327"/>
      <c r="L50" s="326" t="s">
        <v>1212</v>
      </c>
      <c r="M50" s="327"/>
      <c r="N50" s="7"/>
      <c r="O50" s="325"/>
      <c r="P50" s="325"/>
      <c r="Q50" s="323"/>
      <c r="R50" s="323"/>
      <c r="S50" s="323"/>
      <c r="T50" s="323"/>
      <c r="U50" s="323"/>
      <c r="V50" s="323"/>
      <c r="W50" s="323"/>
      <c r="X50" s="323"/>
      <c r="Y50" s="61"/>
      <c r="Z50" s="138"/>
      <c r="AA50" s="138"/>
      <c r="AB50" s="138"/>
      <c r="AC50" s="138"/>
      <c r="AD50" s="138"/>
    </row>
    <row r="51" spans="2:30" ht="39" customHeight="1" x14ac:dyDescent="0.25">
      <c r="B51" s="348"/>
      <c r="C51" s="348"/>
      <c r="D51" s="348"/>
      <c r="E51" s="351"/>
      <c r="F51" s="349" t="s">
        <v>1289</v>
      </c>
      <c r="G51" s="349" t="s">
        <v>1290</v>
      </c>
      <c r="H51" s="349" t="s">
        <v>1289</v>
      </c>
      <c r="I51" s="349" t="s">
        <v>1290</v>
      </c>
      <c r="J51" s="349" t="s">
        <v>1289</v>
      </c>
      <c r="K51" s="349" t="s">
        <v>1290</v>
      </c>
      <c r="L51" s="349" t="s">
        <v>1289</v>
      </c>
      <c r="M51" s="349" t="s">
        <v>1290</v>
      </c>
      <c r="N51" s="7"/>
      <c r="O51" s="141">
        <f t="shared" ref="O51:O64" si="2">C53*E53</f>
        <v>0</v>
      </c>
      <c r="P51" s="141">
        <f t="shared" ref="P51:P64" si="3">D53*E53</f>
        <v>0</v>
      </c>
      <c r="Q51" s="141">
        <f t="shared" ref="Q51:X51" si="4">$O$51*F53</f>
        <v>0</v>
      </c>
      <c r="R51" s="141">
        <f t="shared" si="4"/>
        <v>0</v>
      </c>
      <c r="S51" s="141">
        <f t="shared" si="4"/>
        <v>0</v>
      </c>
      <c r="T51" s="141">
        <f t="shared" si="4"/>
        <v>0</v>
      </c>
      <c r="U51" s="141">
        <f t="shared" si="4"/>
        <v>0</v>
      </c>
      <c r="V51" s="141">
        <f t="shared" si="4"/>
        <v>0</v>
      </c>
      <c r="W51" s="141">
        <f t="shared" si="4"/>
        <v>0</v>
      </c>
      <c r="X51" s="141">
        <f t="shared" si="4"/>
        <v>0</v>
      </c>
      <c r="Y51" s="61"/>
      <c r="Z51" s="138"/>
      <c r="AA51" s="138"/>
      <c r="AB51" s="138"/>
      <c r="AC51" s="138"/>
      <c r="AD51" s="138"/>
    </row>
    <row r="52" spans="2:30" ht="39" customHeight="1" x14ac:dyDescent="0.25">
      <c r="B52" s="191"/>
      <c r="C52" s="191"/>
      <c r="D52" s="191"/>
      <c r="E52" s="352"/>
      <c r="F52" s="364"/>
      <c r="G52" s="364"/>
      <c r="H52" s="364"/>
      <c r="I52" s="364"/>
      <c r="J52" s="364"/>
      <c r="K52" s="364"/>
      <c r="L52" s="364"/>
      <c r="M52" s="364"/>
      <c r="N52" s="7"/>
      <c r="O52" s="141">
        <f t="shared" si="2"/>
        <v>0</v>
      </c>
      <c r="P52" s="141">
        <f t="shared" si="3"/>
        <v>0</v>
      </c>
      <c r="Q52" s="141">
        <f t="shared" ref="Q52:X52" si="5">$O$52*F54</f>
        <v>0</v>
      </c>
      <c r="R52" s="141">
        <f t="shared" si="5"/>
        <v>0</v>
      </c>
      <c r="S52" s="141">
        <f t="shared" si="5"/>
        <v>0</v>
      </c>
      <c r="T52" s="141">
        <f t="shared" si="5"/>
        <v>0</v>
      </c>
      <c r="U52" s="141">
        <f t="shared" si="5"/>
        <v>0</v>
      </c>
      <c r="V52" s="141">
        <f t="shared" si="5"/>
        <v>0</v>
      </c>
      <c r="W52" s="141">
        <f t="shared" si="5"/>
        <v>0</v>
      </c>
      <c r="X52" s="141">
        <f t="shared" si="5"/>
        <v>0</v>
      </c>
      <c r="Y52" s="141"/>
      <c r="Z52" s="141"/>
      <c r="AA52" s="138"/>
      <c r="AB52" s="138"/>
      <c r="AC52" s="138"/>
      <c r="AD52" s="138"/>
    </row>
    <row r="53" spans="2:30" x14ac:dyDescent="0.25">
      <c r="B53" s="64"/>
      <c r="C53" s="84">
        <f>IF(ISBLANK(B53),0,VLOOKUP(B53,Lists!$A$1038:$B$1071,2,TRUE))</f>
        <v>0</v>
      </c>
      <c r="D53" s="84">
        <f>IF(ISBLANK(B53),0,VLOOKUP(B53,Lists!$A$1038:$C$1071,3,TRUE))</f>
        <v>0</v>
      </c>
      <c r="E53" s="59"/>
      <c r="F53" s="64"/>
      <c r="G53" s="64"/>
      <c r="H53" s="64"/>
      <c r="I53" s="64"/>
      <c r="J53" s="64"/>
      <c r="K53" s="64"/>
      <c r="L53" s="64"/>
      <c r="M53" s="64"/>
      <c r="N53" s="7"/>
      <c r="O53" s="141">
        <f t="shared" si="2"/>
        <v>0</v>
      </c>
      <c r="P53" s="141">
        <f t="shared" si="3"/>
        <v>0</v>
      </c>
      <c r="Q53" s="141">
        <f t="shared" ref="Q53:X53" si="6">$O$53*F55</f>
        <v>0</v>
      </c>
      <c r="R53" s="141">
        <f t="shared" si="6"/>
        <v>0</v>
      </c>
      <c r="S53" s="141">
        <f t="shared" si="6"/>
        <v>0</v>
      </c>
      <c r="T53" s="141">
        <f t="shared" si="6"/>
        <v>0</v>
      </c>
      <c r="U53" s="141">
        <f t="shared" si="6"/>
        <v>0</v>
      </c>
      <c r="V53" s="141">
        <f t="shared" si="6"/>
        <v>0</v>
      </c>
      <c r="W53" s="141">
        <f t="shared" si="6"/>
        <v>0</v>
      </c>
      <c r="X53" s="141">
        <f t="shared" si="6"/>
        <v>0</v>
      </c>
      <c r="Y53" s="141"/>
      <c r="Z53" s="141"/>
      <c r="AA53" s="138"/>
      <c r="AB53" s="138"/>
      <c r="AC53" s="138"/>
      <c r="AD53" s="138"/>
    </row>
    <row r="54" spans="2:30" x14ac:dyDescent="0.25">
      <c r="B54" s="64"/>
      <c r="C54" s="84">
        <f>IF(ISBLANK(B54),0,VLOOKUP(B54,Lists!$A$1038:$B$1071,2,TRUE))</f>
        <v>0</v>
      </c>
      <c r="D54" s="84">
        <f>IF(ISBLANK(B54),0,VLOOKUP(B54,Lists!$A$1038:$C$1071,3,TRUE))</f>
        <v>0</v>
      </c>
      <c r="E54" s="59"/>
      <c r="F54" s="64"/>
      <c r="G54" s="64"/>
      <c r="H54" s="64"/>
      <c r="I54" s="64"/>
      <c r="J54" s="64"/>
      <c r="K54" s="64"/>
      <c r="L54" s="64"/>
      <c r="M54" s="64"/>
      <c r="N54" s="7"/>
      <c r="O54" s="141">
        <f t="shared" si="2"/>
        <v>0</v>
      </c>
      <c r="P54" s="141">
        <f t="shared" si="3"/>
        <v>0</v>
      </c>
      <c r="Q54" s="141">
        <f t="shared" ref="Q54:X54" si="7">$O$54*F56</f>
        <v>0</v>
      </c>
      <c r="R54" s="141">
        <f t="shared" si="7"/>
        <v>0</v>
      </c>
      <c r="S54" s="141">
        <f t="shared" si="7"/>
        <v>0</v>
      </c>
      <c r="T54" s="141">
        <f t="shared" si="7"/>
        <v>0</v>
      </c>
      <c r="U54" s="141">
        <f t="shared" si="7"/>
        <v>0</v>
      </c>
      <c r="V54" s="141">
        <f t="shared" si="7"/>
        <v>0</v>
      </c>
      <c r="W54" s="141">
        <f t="shared" si="7"/>
        <v>0</v>
      </c>
      <c r="X54" s="141">
        <f t="shared" si="7"/>
        <v>0</v>
      </c>
      <c r="Y54" s="141"/>
      <c r="Z54" s="141"/>
      <c r="AA54" s="138"/>
      <c r="AB54" s="138"/>
      <c r="AC54" s="138"/>
      <c r="AD54" s="138"/>
    </row>
    <row r="55" spans="2:30" x14ac:dyDescent="0.25">
      <c r="B55" s="64"/>
      <c r="C55" s="84">
        <f>IF(ISBLANK(B55),0,VLOOKUP(B55,Lists!$A$1038:$B$1071,2,TRUE))</f>
        <v>0</v>
      </c>
      <c r="D55" s="84">
        <f>IF(ISBLANK(B55),0,VLOOKUP(B55,Lists!$A$1038:$C$1071,3,TRUE))</f>
        <v>0</v>
      </c>
      <c r="E55" s="59"/>
      <c r="F55" s="64"/>
      <c r="G55" s="64"/>
      <c r="H55" s="64"/>
      <c r="I55" s="64"/>
      <c r="J55" s="64"/>
      <c r="K55" s="64"/>
      <c r="L55" s="64"/>
      <c r="M55" s="64"/>
      <c r="N55" s="7"/>
      <c r="O55" s="141">
        <f t="shared" si="2"/>
        <v>0</v>
      </c>
      <c r="P55" s="141">
        <f t="shared" si="3"/>
        <v>0</v>
      </c>
      <c r="Q55" s="141">
        <f t="shared" ref="Q55:X55" si="8">$O$55*F57</f>
        <v>0</v>
      </c>
      <c r="R55" s="141">
        <f t="shared" si="8"/>
        <v>0</v>
      </c>
      <c r="S55" s="141">
        <f t="shared" si="8"/>
        <v>0</v>
      </c>
      <c r="T55" s="141">
        <f t="shared" si="8"/>
        <v>0</v>
      </c>
      <c r="U55" s="141">
        <f t="shared" si="8"/>
        <v>0</v>
      </c>
      <c r="V55" s="141">
        <f t="shared" si="8"/>
        <v>0</v>
      </c>
      <c r="W55" s="141">
        <f t="shared" si="8"/>
        <v>0</v>
      </c>
      <c r="X55" s="141">
        <f t="shared" si="8"/>
        <v>0</v>
      </c>
      <c r="Y55" s="141"/>
      <c r="Z55" s="141"/>
      <c r="AA55" s="138"/>
      <c r="AB55" s="138"/>
      <c r="AC55" s="138"/>
      <c r="AD55" s="138"/>
    </row>
    <row r="56" spans="2:30" x14ac:dyDescent="0.25">
      <c r="B56" s="64"/>
      <c r="C56" s="84">
        <f>IF(ISBLANK(B56),0,VLOOKUP(B56,Lists!$A$1038:$B$1071,2,TRUE))</f>
        <v>0</v>
      </c>
      <c r="D56" s="84">
        <f>IF(ISBLANK(B56),0,VLOOKUP(B56,Lists!$A$1038:$C$1071,3,TRUE))</f>
        <v>0</v>
      </c>
      <c r="E56" s="59"/>
      <c r="F56" s="64"/>
      <c r="G56" s="64"/>
      <c r="H56" s="64"/>
      <c r="I56" s="64"/>
      <c r="J56" s="64"/>
      <c r="K56" s="64"/>
      <c r="L56" s="64"/>
      <c r="M56" s="64"/>
      <c r="N56" s="7"/>
      <c r="O56" s="141">
        <f t="shared" si="2"/>
        <v>0</v>
      </c>
      <c r="P56" s="141">
        <f t="shared" si="3"/>
        <v>0</v>
      </c>
      <c r="Q56" s="141">
        <f t="shared" ref="Q56:X56" si="9">$O$56*F58</f>
        <v>0</v>
      </c>
      <c r="R56" s="141">
        <f t="shared" si="9"/>
        <v>0</v>
      </c>
      <c r="S56" s="141">
        <f t="shared" si="9"/>
        <v>0</v>
      </c>
      <c r="T56" s="141">
        <f t="shared" si="9"/>
        <v>0</v>
      </c>
      <c r="U56" s="141">
        <f t="shared" si="9"/>
        <v>0</v>
      </c>
      <c r="V56" s="141">
        <f t="shared" si="9"/>
        <v>0</v>
      </c>
      <c r="W56" s="141">
        <f t="shared" si="9"/>
        <v>0</v>
      </c>
      <c r="X56" s="141">
        <f t="shared" si="9"/>
        <v>0</v>
      </c>
      <c r="Y56" s="141"/>
      <c r="Z56" s="141"/>
      <c r="AA56" s="138"/>
      <c r="AB56" s="138"/>
      <c r="AC56" s="138"/>
      <c r="AD56" s="138"/>
    </row>
    <row r="57" spans="2:30" x14ac:dyDescent="0.25">
      <c r="B57" s="64"/>
      <c r="C57" s="84">
        <f>IF(ISBLANK(B57),0,VLOOKUP(B57,Lists!$A$1038:$B$1071,2,TRUE))</f>
        <v>0</v>
      </c>
      <c r="D57" s="84">
        <f>IF(ISBLANK(B57),0,VLOOKUP(B57,Lists!$A$1038:$C$1071,3,TRUE))</f>
        <v>0</v>
      </c>
      <c r="E57" s="59"/>
      <c r="F57" s="64"/>
      <c r="G57" s="64"/>
      <c r="H57" s="64"/>
      <c r="I57" s="64"/>
      <c r="J57" s="64"/>
      <c r="K57" s="64"/>
      <c r="L57" s="64"/>
      <c r="M57" s="64"/>
      <c r="N57" s="7"/>
      <c r="O57" s="141">
        <f t="shared" si="2"/>
        <v>0</v>
      </c>
      <c r="P57" s="141">
        <f t="shared" si="3"/>
        <v>0</v>
      </c>
      <c r="Q57" s="141">
        <f t="shared" ref="Q57:X57" si="10">$O$57*F59</f>
        <v>0</v>
      </c>
      <c r="R57" s="141">
        <f t="shared" si="10"/>
        <v>0</v>
      </c>
      <c r="S57" s="141">
        <f t="shared" si="10"/>
        <v>0</v>
      </c>
      <c r="T57" s="141">
        <f t="shared" si="10"/>
        <v>0</v>
      </c>
      <c r="U57" s="141">
        <f t="shared" si="10"/>
        <v>0</v>
      </c>
      <c r="V57" s="141">
        <f t="shared" si="10"/>
        <v>0</v>
      </c>
      <c r="W57" s="141">
        <f t="shared" si="10"/>
        <v>0</v>
      </c>
      <c r="X57" s="141">
        <f t="shared" si="10"/>
        <v>0</v>
      </c>
      <c r="Y57" s="141"/>
      <c r="Z57" s="141"/>
      <c r="AA57" s="138"/>
      <c r="AB57" s="138"/>
      <c r="AC57" s="138"/>
      <c r="AD57" s="138"/>
    </row>
    <row r="58" spans="2:30" x14ac:dyDescent="0.25">
      <c r="B58" s="64"/>
      <c r="C58" s="84">
        <f>IF(ISBLANK(B58),0,VLOOKUP(B58,Lists!$A$1038:$B$1071,2,TRUE))</f>
        <v>0</v>
      </c>
      <c r="D58" s="84">
        <f>IF(ISBLANK(B58),0,VLOOKUP(B58,Lists!$A$1038:$C$1071,3,TRUE))</f>
        <v>0</v>
      </c>
      <c r="E58" s="59"/>
      <c r="F58" s="64"/>
      <c r="G58" s="64"/>
      <c r="H58" s="64"/>
      <c r="I58" s="64"/>
      <c r="J58" s="64"/>
      <c r="K58" s="64"/>
      <c r="L58" s="64"/>
      <c r="M58" s="64"/>
      <c r="N58" s="7"/>
      <c r="O58" s="141">
        <f t="shared" si="2"/>
        <v>0</v>
      </c>
      <c r="P58" s="141">
        <f t="shared" si="3"/>
        <v>0</v>
      </c>
      <c r="Q58" s="141">
        <f t="shared" ref="Q58:X58" si="11">$O$58*F60</f>
        <v>0</v>
      </c>
      <c r="R58" s="141">
        <f t="shared" si="11"/>
        <v>0</v>
      </c>
      <c r="S58" s="141">
        <f t="shared" si="11"/>
        <v>0</v>
      </c>
      <c r="T58" s="141">
        <f t="shared" si="11"/>
        <v>0</v>
      </c>
      <c r="U58" s="141">
        <f t="shared" si="11"/>
        <v>0</v>
      </c>
      <c r="V58" s="141">
        <f t="shared" si="11"/>
        <v>0</v>
      </c>
      <c r="W58" s="141">
        <f t="shared" si="11"/>
        <v>0</v>
      </c>
      <c r="X58" s="141">
        <f t="shared" si="11"/>
        <v>0</v>
      </c>
      <c r="Y58" s="141"/>
      <c r="Z58" s="141"/>
      <c r="AA58" s="138"/>
      <c r="AB58" s="138"/>
      <c r="AC58" s="138"/>
      <c r="AD58" s="138"/>
    </row>
    <row r="59" spans="2:30" x14ac:dyDescent="0.25">
      <c r="B59" s="64"/>
      <c r="C59" s="84">
        <f>IF(ISBLANK(B59),0,VLOOKUP(B59,Lists!$A$1038:$B$1071,2,TRUE))</f>
        <v>0</v>
      </c>
      <c r="D59" s="84">
        <f>IF(ISBLANK(B59),0,VLOOKUP(B59,Lists!$A$1038:$C$1071,3,TRUE))</f>
        <v>0</v>
      </c>
      <c r="E59" s="59"/>
      <c r="F59" s="64"/>
      <c r="G59" s="64"/>
      <c r="H59" s="64"/>
      <c r="I59" s="64"/>
      <c r="J59" s="64"/>
      <c r="K59" s="64"/>
      <c r="L59" s="64"/>
      <c r="M59" s="64"/>
      <c r="N59" s="7"/>
      <c r="O59" s="141">
        <f t="shared" si="2"/>
        <v>0</v>
      </c>
      <c r="P59" s="141">
        <f t="shared" si="3"/>
        <v>0</v>
      </c>
      <c r="Q59" s="141">
        <f t="shared" ref="Q59:X59" si="12">$O$59*F61</f>
        <v>0</v>
      </c>
      <c r="R59" s="141">
        <f t="shared" si="12"/>
        <v>0</v>
      </c>
      <c r="S59" s="141">
        <f t="shared" si="12"/>
        <v>0</v>
      </c>
      <c r="T59" s="141">
        <f t="shared" si="12"/>
        <v>0</v>
      </c>
      <c r="U59" s="141">
        <f t="shared" si="12"/>
        <v>0</v>
      </c>
      <c r="V59" s="141">
        <f t="shared" si="12"/>
        <v>0</v>
      </c>
      <c r="W59" s="141">
        <f t="shared" si="12"/>
        <v>0</v>
      </c>
      <c r="X59" s="141">
        <f t="shared" si="12"/>
        <v>0</v>
      </c>
      <c r="Y59" s="141"/>
      <c r="Z59" s="141"/>
      <c r="AA59" s="138"/>
      <c r="AB59" s="138"/>
      <c r="AC59" s="138"/>
      <c r="AD59" s="138"/>
    </row>
    <row r="60" spans="2:30" x14ac:dyDescent="0.25">
      <c r="B60" s="64"/>
      <c r="C60" s="84">
        <f>IF(ISBLANK(B60),0,VLOOKUP(B60,Lists!$A$1038:$B$1071,2,TRUE))</f>
        <v>0</v>
      </c>
      <c r="D60" s="84">
        <f>IF(ISBLANK(B60),0,VLOOKUP(B60,Lists!$A$1038:$C$1071,3,TRUE))</f>
        <v>0</v>
      </c>
      <c r="E60" s="59"/>
      <c r="F60" s="64"/>
      <c r="G60" s="64"/>
      <c r="H60" s="64"/>
      <c r="I60" s="64"/>
      <c r="J60" s="64"/>
      <c r="K60" s="64"/>
      <c r="L60" s="64"/>
      <c r="M60" s="64"/>
      <c r="N60" s="7"/>
      <c r="O60" s="141">
        <f t="shared" si="2"/>
        <v>0</v>
      </c>
      <c r="P60" s="141">
        <f t="shared" si="3"/>
        <v>0</v>
      </c>
      <c r="Q60" s="141">
        <f t="shared" ref="Q60:X60" si="13">$O$60*F62</f>
        <v>0</v>
      </c>
      <c r="R60" s="141">
        <f t="shared" si="13"/>
        <v>0</v>
      </c>
      <c r="S60" s="141">
        <f t="shared" si="13"/>
        <v>0</v>
      </c>
      <c r="T60" s="141">
        <f t="shared" si="13"/>
        <v>0</v>
      </c>
      <c r="U60" s="141">
        <f t="shared" si="13"/>
        <v>0</v>
      </c>
      <c r="V60" s="141">
        <f t="shared" si="13"/>
        <v>0</v>
      </c>
      <c r="W60" s="141">
        <f t="shared" si="13"/>
        <v>0</v>
      </c>
      <c r="X60" s="141">
        <f t="shared" si="13"/>
        <v>0</v>
      </c>
      <c r="Y60" s="141"/>
      <c r="Z60" s="141"/>
      <c r="AA60" s="138"/>
      <c r="AB60" s="138"/>
      <c r="AC60" s="138"/>
      <c r="AD60" s="138"/>
    </row>
    <row r="61" spans="2:30" x14ac:dyDescent="0.25">
      <c r="B61" s="64"/>
      <c r="C61" s="84">
        <f>IF(ISBLANK(B61),0,VLOOKUP(B61,Lists!$A$1038:$B$1071,2,TRUE))</f>
        <v>0</v>
      </c>
      <c r="D61" s="84">
        <f>IF(ISBLANK(B61),0,VLOOKUP(B61,Lists!$A$1038:$C$1071,3,TRUE))</f>
        <v>0</v>
      </c>
      <c r="E61" s="59"/>
      <c r="F61" s="64"/>
      <c r="G61" s="64"/>
      <c r="H61" s="64"/>
      <c r="I61" s="64"/>
      <c r="J61" s="64"/>
      <c r="K61" s="64"/>
      <c r="L61" s="64"/>
      <c r="M61" s="64"/>
      <c r="O61" s="141">
        <f t="shared" si="2"/>
        <v>0</v>
      </c>
      <c r="P61" s="141">
        <f t="shared" si="3"/>
        <v>0</v>
      </c>
      <c r="Q61" s="141">
        <f t="shared" ref="Q61:X61" si="14">$O$61*F63</f>
        <v>0</v>
      </c>
      <c r="R61" s="141">
        <f t="shared" si="14"/>
        <v>0</v>
      </c>
      <c r="S61" s="141">
        <f t="shared" si="14"/>
        <v>0</v>
      </c>
      <c r="T61" s="141">
        <f t="shared" si="14"/>
        <v>0</v>
      </c>
      <c r="U61" s="141">
        <f t="shared" si="14"/>
        <v>0</v>
      </c>
      <c r="V61" s="141">
        <f t="shared" si="14"/>
        <v>0</v>
      </c>
      <c r="W61" s="141">
        <f t="shared" si="14"/>
        <v>0</v>
      </c>
      <c r="X61" s="141">
        <f t="shared" si="14"/>
        <v>0</v>
      </c>
      <c r="Y61" s="141"/>
      <c r="Z61" s="141"/>
      <c r="AA61" s="138"/>
      <c r="AB61" s="138"/>
      <c r="AC61" s="138"/>
      <c r="AD61" s="138"/>
    </row>
    <row r="62" spans="2:30" x14ac:dyDescent="0.25">
      <c r="B62" s="64"/>
      <c r="C62" s="84">
        <f>IF(ISBLANK(B62),0,VLOOKUP(B62,Lists!$A$1038:$B$1071,2,TRUE))</f>
        <v>0</v>
      </c>
      <c r="D62" s="84">
        <f>IF(ISBLANK(B62),0,VLOOKUP(B62,Lists!$A$1038:$C$1071,3,TRUE))</f>
        <v>0</v>
      </c>
      <c r="E62" s="59"/>
      <c r="F62" s="64"/>
      <c r="G62" s="64"/>
      <c r="H62" s="64"/>
      <c r="I62" s="64"/>
      <c r="J62" s="64"/>
      <c r="K62" s="64"/>
      <c r="L62" s="64"/>
      <c r="M62" s="64"/>
      <c r="O62" s="141">
        <f t="shared" si="2"/>
        <v>0</v>
      </c>
      <c r="P62" s="141">
        <f t="shared" si="3"/>
        <v>0</v>
      </c>
      <c r="Q62" s="141">
        <f t="shared" ref="Q62:X62" si="15">$O$62*F64</f>
        <v>0</v>
      </c>
      <c r="R62" s="141">
        <f t="shared" si="15"/>
        <v>0</v>
      </c>
      <c r="S62" s="141">
        <f t="shared" si="15"/>
        <v>0</v>
      </c>
      <c r="T62" s="141">
        <f t="shared" si="15"/>
        <v>0</v>
      </c>
      <c r="U62" s="141">
        <f t="shared" si="15"/>
        <v>0</v>
      </c>
      <c r="V62" s="141">
        <f t="shared" si="15"/>
        <v>0</v>
      </c>
      <c r="W62" s="141">
        <f t="shared" si="15"/>
        <v>0</v>
      </c>
      <c r="X62" s="141">
        <f t="shared" si="15"/>
        <v>0</v>
      </c>
      <c r="Y62" s="141"/>
      <c r="Z62" s="141"/>
      <c r="AA62" s="138"/>
      <c r="AB62" s="138"/>
      <c r="AC62" s="138"/>
      <c r="AD62" s="138"/>
    </row>
    <row r="63" spans="2:30" x14ac:dyDescent="0.25">
      <c r="B63" s="64"/>
      <c r="C63" s="84">
        <f>IF(ISBLANK(B63),0,VLOOKUP(B63,Lists!$A$1038:$B$1071,2,TRUE))</f>
        <v>0</v>
      </c>
      <c r="D63" s="84">
        <f>IF(ISBLANK(B63),0,VLOOKUP(B63,Lists!$A$1038:$C$1071,3,TRUE))</f>
        <v>0</v>
      </c>
      <c r="E63" s="59"/>
      <c r="F63" s="64"/>
      <c r="G63" s="64"/>
      <c r="H63" s="64"/>
      <c r="I63" s="64"/>
      <c r="J63" s="64"/>
      <c r="K63" s="64"/>
      <c r="L63" s="64"/>
      <c r="M63" s="64"/>
      <c r="O63" s="141">
        <f t="shared" si="2"/>
        <v>0</v>
      </c>
      <c r="P63" s="141">
        <f t="shared" si="3"/>
        <v>0</v>
      </c>
      <c r="Q63" s="141">
        <f t="shared" ref="Q63:X63" si="16">$O$63*F65</f>
        <v>0</v>
      </c>
      <c r="R63" s="141">
        <f t="shared" si="16"/>
        <v>0</v>
      </c>
      <c r="S63" s="141">
        <f t="shared" si="16"/>
        <v>0</v>
      </c>
      <c r="T63" s="141">
        <f t="shared" si="16"/>
        <v>0</v>
      </c>
      <c r="U63" s="141">
        <f t="shared" si="16"/>
        <v>0</v>
      </c>
      <c r="V63" s="141">
        <f t="shared" si="16"/>
        <v>0</v>
      </c>
      <c r="W63" s="141">
        <f t="shared" si="16"/>
        <v>0</v>
      </c>
      <c r="X63" s="141">
        <f t="shared" si="16"/>
        <v>0</v>
      </c>
      <c r="Y63" s="141"/>
      <c r="Z63" s="141"/>
      <c r="AA63" s="138"/>
      <c r="AB63" s="138"/>
      <c r="AC63" s="138"/>
      <c r="AD63" s="138"/>
    </row>
    <row r="64" spans="2:30" x14ac:dyDescent="0.25">
      <c r="B64" s="64"/>
      <c r="C64" s="84">
        <f>IF(ISBLANK(B64),0,VLOOKUP(B64,Lists!$A$1038:$B$1071,2,TRUE))</f>
        <v>0</v>
      </c>
      <c r="D64" s="84">
        <f>IF(ISBLANK(B64),0,VLOOKUP(B64,Lists!$A$1038:$C$1071,3,TRUE))</f>
        <v>0</v>
      </c>
      <c r="E64" s="59"/>
      <c r="F64" s="64"/>
      <c r="G64" s="64"/>
      <c r="H64" s="64"/>
      <c r="I64" s="64"/>
      <c r="J64" s="64"/>
      <c r="K64" s="64"/>
      <c r="L64" s="64"/>
      <c r="M64" s="64"/>
      <c r="N64" s="7"/>
      <c r="O64" s="141">
        <f t="shared" si="2"/>
        <v>0</v>
      </c>
      <c r="P64" s="141">
        <f t="shared" si="3"/>
        <v>0</v>
      </c>
      <c r="Q64" s="141">
        <f t="shared" ref="Q64:X64" si="17">$O$64*F66</f>
        <v>0</v>
      </c>
      <c r="R64" s="141">
        <f t="shared" si="17"/>
        <v>0</v>
      </c>
      <c r="S64" s="141">
        <f t="shared" si="17"/>
        <v>0</v>
      </c>
      <c r="T64" s="141">
        <f t="shared" si="17"/>
        <v>0</v>
      </c>
      <c r="U64" s="141">
        <f t="shared" si="17"/>
        <v>0</v>
      </c>
      <c r="V64" s="141">
        <f t="shared" si="17"/>
        <v>0</v>
      </c>
      <c r="W64" s="141">
        <f t="shared" si="17"/>
        <v>0</v>
      </c>
      <c r="X64" s="141">
        <f t="shared" si="17"/>
        <v>0</v>
      </c>
      <c r="Y64" s="141"/>
      <c r="Z64" s="141"/>
      <c r="AA64" s="138"/>
      <c r="AB64" s="138"/>
      <c r="AC64" s="138"/>
      <c r="AD64" s="138"/>
    </row>
    <row r="65" spans="2:30" x14ac:dyDescent="0.25">
      <c r="B65" s="64"/>
      <c r="C65" s="84">
        <f>IF(ISBLANK(B65),0,VLOOKUP(B65,Lists!$A$1038:$B$1071,2,TRUE))</f>
        <v>0</v>
      </c>
      <c r="D65" s="84">
        <f>IF(ISBLANK(B65),0,VLOOKUP(B65,Lists!$A$1038:$C$1071,3,TRUE))</f>
        <v>0</v>
      </c>
      <c r="E65" s="59"/>
      <c r="F65" s="64"/>
      <c r="G65" s="64"/>
      <c r="H65" s="64"/>
      <c r="I65" s="64"/>
      <c r="J65" s="64"/>
      <c r="K65" s="64"/>
      <c r="L65" s="64"/>
      <c r="M65" s="64"/>
      <c r="N65" s="7"/>
      <c r="O65" s="141"/>
      <c r="P65" s="141"/>
      <c r="Q65" s="141"/>
      <c r="R65" s="141"/>
      <c r="S65" s="141"/>
      <c r="T65" s="141"/>
      <c r="U65" s="141"/>
      <c r="V65" s="141"/>
      <c r="W65" s="141"/>
      <c r="X65" s="141"/>
      <c r="Y65" s="141"/>
      <c r="Z65" s="141"/>
      <c r="AA65" s="138"/>
      <c r="AB65" s="138"/>
      <c r="AC65" s="138"/>
      <c r="AD65" s="138"/>
    </row>
    <row r="66" spans="2:30" x14ac:dyDescent="0.25">
      <c r="B66" s="64"/>
      <c r="C66" s="84">
        <f>IF(ISBLANK(B66),0,VLOOKUP(B66,Lists!$A$1038:$B$1071,2,TRUE))</f>
        <v>0</v>
      </c>
      <c r="D66" s="84">
        <f>IF(ISBLANK(B66),0,VLOOKUP(B66,Lists!$A$1038:$C$1071,3,TRUE))</f>
        <v>0</v>
      </c>
      <c r="E66" s="59"/>
      <c r="F66" s="64"/>
      <c r="G66" s="64"/>
      <c r="H66" s="64"/>
      <c r="I66" s="64"/>
      <c r="J66" s="64"/>
      <c r="K66" s="64"/>
      <c r="L66" s="64"/>
      <c r="M66" s="64"/>
      <c r="N66" s="7"/>
      <c r="O66" s="141"/>
      <c r="P66" s="141"/>
      <c r="Q66" s="141"/>
      <c r="R66" s="141"/>
      <c r="S66" s="141"/>
      <c r="T66" s="141"/>
      <c r="U66" s="141"/>
      <c r="V66" s="141"/>
      <c r="W66" s="141"/>
      <c r="X66" s="141"/>
      <c r="Y66" s="141"/>
      <c r="Z66" s="141"/>
    </row>
    <row r="67" spans="2:30" x14ac:dyDescent="0.25">
      <c r="B67" s="90"/>
      <c r="C67" s="90"/>
      <c r="D67" s="90"/>
      <c r="E67" s="90"/>
      <c r="F67" s="90"/>
      <c r="G67" s="90"/>
      <c r="H67" s="90"/>
      <c r="I67" s="90"/>
      <c r="J67" s="90"/>
      <c r="K67" s="90"/>
      <c r="L67" s="90"/>
      <c r="M67" s="90"/>
      <c r="N67" s="7"/>
      <c r="O67" s="141"/>
      <c r="P67" s="141"/>
      <c r="Q67" s="141"/>
      <c r="R67" s="141"/>
      <c r="S67" s="141"/>
      <c r="T67" s="141"/>
      <c r="U67" s="141"/>
      <c r="V67" s="141"/>
      <c r="W67" s="141"/>
      <c r="X67" s="141"/>
      <c r="Y67" s="141"/>
      <c r="Z67" s="141"/>
    </row>
    <row r="68" spans="2:30" x14ac:dyDescent="0.25">
      <c r="B68" s="80"/>
      <c r="C68" s="4"/>
      <c r="D68" s="106"/>
      <c r="E68" s="89"/>
      <c r="F68" s="69"/>
      <c r="G68" s="105"/>
      <c r="H68" s="105"/>
      <c r="I68" s="105"/>
      <c r="J68" s="105"/>
      <c r="K68" s="105"/>
      <c r="L68" s="105"/>
      <c r="M68" s="105"/>
      <c r="N68" s="7"/>
      <c r="O68" s="141"/>
      <c r="P68" s="141"/>
      <c r="Q68" s="141"/>
      <c r="R68" s="141"/>
      <c r="S68" s="141"/>
      <c r="T68" s="141"/>
      <c r="U68" s="141"/>
      <c r="V68" s="141"/>
      <c r="W68" s="141"/>
      <c r="X68" s="141"/>
      <c r="Y68" s="141"/>
      <c r="Z68" s="141"/>
    </row>
    <row r="69" spans="2:30" ht="37.5" customHeight="1" x14ac:dyDescent="0.25">
      <c r="B69" s="347" t="s">
        <v>1223</v>
      </c>
      <c r="C69" s="349" t="s">
        <v>1294</v>
      </c>
      <c r="D69" s="349" t="s">
        <v>1185</v>
      </c>
      <c r="E69" s="350" t="s">
        <v>9</v>
      </c>
      <c r="F69" s="326" t="s">
        <v>1209</v>
      </c>
      <c r="G69" s="327"/>
      <c r="H69" s="326" t="s">
        <v>1210</v>
      </c>
      <c r="I69" s="327"/>
      <c r="J69" s="326" t="s">
        <v>1211</v>
      </c>
      <c r="K69" s="327"/>
      <c r="L69" s="326" t="s">
        <v>1212</v>
      </c>
      <c r="M69" s="327"/>
      <c r="N69" s="7"/>
      <c r="O69" s="141"/>
      <c r="P69" s="141"/>
      <c r="Q69" s="141"/>
      <c r="R69" s="141"/>
      <c r="S69" s="141"/>
      <c r="T69" s="141"/>
      <c r="U69" s="141"/>
      <c r="V69" s="141"/>
      <c r="W69" s="141"/>
      <c r="X69" s="141"/>
      <c r="Y69" s="141"/>
      <c r="Z69" s="141"/>
    </row>
    <row r="70" spans="2:30" ht="37.5" customHeight="1" x14ac:dyDescent="0.25">
      <c r="B70" s="348"/>
      <c r="C70" s="348"/>
      <c r="D70" s="348"/>
      <c r="E70" s="351"/>
      <c r="F70" s="321" t="s">
        <v>1289</v>
      </c>
      <c r="G70" s="321" t="s">
        <v>1290</v>
      </c>
      <c r="H70" s="321" t="s">
        <v>1289</v>
      </c>
      <c r="I70" s="321" t="s">
        <v>1290</v>
      </c>
      <c r="J70" s="321" t="s">
        <v>1289</v>
      </c>
      <c r="K70" s="321" t="s">
        <v>1290</v>
      </c>
      <c r="L70" s="321" t="s">
        <v>1289</v>
      </c>
      <c r="M70" s="321" t="s">
        <v>1290</v>
      </c>
      <c r="N70" s="7"/>
      <c r="O70" s="141">
        <f t="shared" ref="O70:O83" si="18">C72*E72</f>
        <v>0</v>
      </c>
      <c r="P70" s="141">
        <f t="shared" ref="P70:P83" si="19">D72*E72</f>
        <v>0</v>
      </c>
      <c r="Q70" s="141">
        <f t="shared" ref="Q70:X70" si="20">$O$70*F72</f>
        <v>0</v>
      </c>
      <c r="R70" s="141">
        <f t="shared" si="20"/>
        <v>0</v>
      </c>
      <c r="S70" s="141">
        <f t="shared" si="20"/>
        <v>0</v>
      </c>
      <c r="T70" s="141">
        <f t="shared" si="20"/>
        <v>0</v>
      </c>
      <c r="U70" s="141">
        <f t="shared" si="20"/>
        <v>0</v>
      </c>
      <c r="V70" s="141">
        <f t="shared" si="20"/>
        <v>0</v>
      </c>
      <c r="W70" s="141">
        <f t="shared" si="20"/>
        <v>0</v>
      </c>
      <c r="X70" s="141">
        <f t="shared" si="20"/>
        <v>0</v>
      </c>
      <c r="Y70" s="141"/>
      <c r="Z70" s="141"/>
    </row>
    <row r="71" spans="2:30" ht="37.5" customHeight="1" x14ac:dyDescent="0.25">
      <c r="B71" s="191"/>
      <c r="C71" s="191"/>
      <c r="D71" s="191"/>
      <c r="E71" s="352"/>
      <c r="F71" s="322"/>
      <c r="G71" s="322"/>
      <c r="H71" s="322"/>
      <c r="I71" s="322"/>
      <c r="J71" s="322"/>
      <c r="K71" s="322"/>
      <c r="L71" s="322"/>
      <c r="M71" s="322"/>
      <c r="O71" s="141">
        <f t="shared" si="18"/>
        <v>0</v>
      </c>
      <c r="P71" s="141">
        <f t="shared" si="19"/>
        <v>0</v>
      </c>
      <c r="Q71" s="141">
        <f t="shared" ref="Q71:X71" si="21">$O$71*F73</f>
        <v>0</v>
      </c>
      <c r="R71" s="141">
        <f t="shared" si="21"/>
        <v>0</v>
      </c>
      <c r="S71" s="141">
        <f t="shared" si="21"/>
        <v>0</v>
      </c>
      <c r="T71" s="141">
        <f t="shared" si="21"/>
        <v>0</v>
      </c>
      <c r="U71" s="141">
        <f t="shared" si="21"/>
        <v>0</v>
      </c>
      <c r="V71" s="141">
        <f t="shared" si="21"/>
        <v>0</v>
      </c>
      <c r="W71" s="141">
        <f t="shared" si="21"/>
        <v>0</v>
      </c>
      <c r="X71" s="141">
        <f t="shared" si="21"/>
        <v>0</v>
      </c>
      <c r="Y71" s="141"/>
      <c r="Z71" s="141"/>
    </row>
    <row r="72" spans="2:30" x14ac:dyDescent="0.25">
      <c r="B72" s="64"/>
      <c r="C72" s="64"/>
      <c r="D72" s="64"/>
      <c r="E72" s="59"/>
      <c r="F72" s="64"/>
      <c r="G72" s="64"/>
      <c r="H72" s="64"/>
      <c r="I72" s="64"/>
      <c r="J72" s="64"/>
      <c r="K72" s="64"/>
      <c r="L72" s="64"/>
      <c r="M72" s="64"/>
      <c r="O72" s="141">
        <f t="shared" si="18"/>
        <v>0</v>
      </c>
      <c r="P72" s="141">
        <f t="shared" si="19"/>
        <v>0</v>
      </c>
      <c r="Q72" s="141">
        <f t="shared" ref="Q72:X72" si="22">$O$72*F74</f>
        <v>0</v>
      </c>
      <c r="R72" s="141">
        <f t="shared" si="22"/>
        <v>0</v>
      </c>
      <c r="S72" s="141">
        <f t="shared" si="22"/>
        <v>0</v>
      </c>
      <c r="T72" s="141">
        <f t="shared" si="22"/>
        <v>0</v>
      </c>
      <c r="U72" s="141">
        <f t="shared" si="22"/>
        <v>0</v>
      </c>
      <c r="V72" s="141">
        <f t="shared" si="22"/>
        <v>0</v>
      </c>
      <c r="W72" s="141">
        <f t="shared" si="22"/>
        <v>0</v>
      </c>
      <c r="X72" s="141">
        <f t="shared" si="22"/>
        <v>0</v>
      </c>
      <c r="Y72" s="141"/>
      <c r="Z72" s="141"/>
    </row>
    <row r="73" spans="2:30" x14ac:dyDescent="0.25">
      <c r="B73" s="26"/>
      <c r="C73" s="64"/>
      <c r="D73" s="64"/>
      <c r="E73" s="59"/>
      <c r="F73" s="64"/>
      <c r="G73" s="64"/>
      <c r="H73" s="64"/>
      <c r="I73" s="64"/>
      <c r="J73" s="64"/>
      <c r="K73" s="64"/>
      <c r="L73" s="64"/>
      <c r="M73" s="64"/>
      <c r="O73" s="141">
        <f t="shared" si="18"/>
        <v>0</v>
      </c>
      <c r="P73" s="141">
        <f t="shared" si="19"/>
        <v>0</v>
      </c>
      <c r="Q73" s="141">
        <f t="shared" ref="Q73:X73" si="23">$O$73*F75</f>
        <v>0</v>
      </c>
      <c r="R73" s="141">
        <f t="shared" si="23"/>
        <v>0</v>
      </c>
      <c r="S73" s="141">
        <f t="shared" si="23"/>
        <v>0</v>
      </c>
      <c r="T73" s="141">
        <f t="shared" si="23"/>
        <v>0</v>
      </c>
      <c r="U73" s="141">
        <f t="shared" si="23"/>
        <v>0</v>
      </c>
      <c r="V73" s="141">
        <f t="shared" si="23"/>
        <v>0</v>
      </c>
      <c r="W73" s="141">
        <f t="shared" si="23"/>
        <v>0</v>
      </c>
      <c r="X73" s="141">
        <f t="shared" si="23"/>
        <v>0</v>
      </c>
      <c r="Y73" s="141"/>
      <c r="Z73" s="141"/>
    </row>
    <row r="74" spans="2:30" x14ac:dyDescent="0.25">
      <c r="B74" s="64"/>
      <c r="C74" s="64"/>
      <c r="D74" s="64"/>
      <c r="E74" s="59"/>
      <c r="F74" s="64"/>
      <c r="G74" s="64"/>
      <c r="H74" s="64"/>
      <c r="I74" s="64"/>
      <c r="J74" s="64"/>
      <c r="K74" s="64"/>
      <c r="L74" s="64"/>
      <c r="M74" s="64"/>
      <c r="O74" s="141">
        <f t="shared" si="18"/>
        <v>0</v>
      </c>
      <c r="P74" s="141">
        <f t="shared" si="19"/>
        <v>0</v>
      </c>
      <c r="Q74" s="141">
        <f t="shared" ref="Q74:X74" si="24">$O$74*F76</f>
        <v>0</v>
      </c>
      <c r="R74" s="141">
        <f t="shared" si="24"/>
        <v>0</v>
      </c>
      <c r="S74" s="141">
        <f t="shared" si="24"/>
        <v>0</v>
      </c>
      <c r="T74" s="141">
        <f t="shared" si="24"/>
        <v>0</v>
      </c>
      <c r="U74" s="141">
        <f t="shared" si="24"/>
        <v>0</v>
      </c>
      <c r="V74" s="141">
        <f t="shared" si="24"/>
        <v>0</v>
      </c>
      <c r="W74" s="141">
        <f t="shared" si="24"/>
        <v>0</v>
      </c>
      <c r="X74" s="141">
        <f t="shared" si="24"/>
        <v>0</v>
      </c>
      <c r="Y74" s="141"/>
      <c r="Z74" s="141"/>
    </row>
    <row r="75" spans="2:30" x14ac:dyDescent="0.25">
      <c r="B75" s="64"/>
      <c r="C75" s="64"/>
      <c r="D75" s="64"/>
      <c r="E75" s="59"/>
      <c r="F75" s="64"/>
      <c r="G75" s="64"/>
      <c r="H75" s="64"/>
      <c r="I75" s="64"/>
      <c r="J75" s="64"/>
      <c r="K75" s="64"/>
      <c r="L75" s="64"/>
      <c r="M75" s="64"/>
      <c r="O75" s="141">
        <f t="shared" si="18"/>
        <v>0</v>
      </c>
      <c r="P75" s="141">
        <f t="shared" si="19"/>
        <v>0</v>
      </c>
      <c r="Q75" s="141">
        <f t="shared" ref="Q75:X75" si="25">$O$75*F77</f>
        <v>0</v>
      </c>
      <c r="R75" s="141">
        <f t="shared" si="25"/>
        <v>0</v>
      </c>
      <c r="S75" s="141">
        <f t="shared" si="25"/>
        <v>0</v>
      </c>
      <c r="T75" s="141">
        <f t="shared" si="25"/>
        <v>0</v>
      </c>
      <c r="U75" s="141">
        <f t="shared" si="25"/>
        <v>0</v>
      </c>
      <c r="V75" s="141">
        <f t="shared" si="25"/>
        <v>0</v>
      </c>
      <c r="W75" s="141">
        <f t="shared" si="25"/>
        <v>0</v>
      </c>
      <c r="X75" s="141">
        <f t="shared" si="25"/>
        <v>0</v>
      </c>
      <c r="Y75" s="141"/>
      <c r="Z75" s="141"/>
    </row>
    <row r="76" spans="2:30" x14ac:dyDescent="0.25">
      <c r="B76" s="64"/>
      <c r="C76" s="64"/>
      <c r="D76" s="64"/>
      <c r="E76" s="59"/>
      <c r="F76" s="64"/>
      <c r="G76" s="64"/>
      <c r="H76" s="64"/>
      <c r="I76" s="64"/>
      <c r="J76" s="64"/>
      <c r="K76" s="64"/>
      <c r="L76" s="64"/>
      <c r="M76" s="64"/>
      <c r="O76" s="141">
        <f t="shared" si="18"/>
        <v>0</v>
      </c>
      <c r="P76" s="141">
        <f t="shared" si="19"/>
        <v>0</v>
      </c>
      <c r="Q76" s="141">
        <f t="shared" ref="Q76:X76" si="26">$O$76*F78</f>
        <v>0</v>
      </c>
      <c r="R76" s="141">
        <f t="shared" si="26"/>
        <v>0</v>
      </c>
      <c r="S76" s="141">
        <f t="shared" si="26"/>
        <v>0</v>
      </c>
      <c r="T76" s="141">
        <f t="shared" si="26"/>
        <v>0</v>
      </c>
      <c r="U76" s="141">
        <f t="shared" si="26"/>
        <v>0</v>
      </c>
      <c r="V76" s="141">
        <f t="shared" si="26"/>
        <v>0</v>
      </c>
      <c r="W76" s="141">
        <f t="shared" si="26"/>
        <v>0</v>
      </c>
      <c r="X76" s="141">
        <f t="shared" si="26"/>
        <v>0</v>
      </c>
      <c r="Y76" s="141"/>
      <c r="Z76" s="141"/>
    </row>
    <row r="77" spans="2:30" x14ac:dyDescent="0.25">
      <c r="B77" s="64"/>
      <c r="C77" s="64"/>
      <c r="D77" s="64"/>
      <c r="E77" s="59"/>
      <c r="F77" s="64"/>
      <c r="G77" s="64"/>
      <c r="H77" s="64"/>
      <c r="I77" s="64"/>
      <c r="J77" s="64"/>
      <c r="K77" s="64"/>
      <c r="L77" s="64"/>
      <c r="M77" s="64"/>
      <c r="O77" s="141">
        <f t="shared" si="18"/>
        <v>0</v>
      </c>
      <c r="P77" s="141">
        <f t="shared" si="19"/>
        <v>0</v>
      </c>
      <c r="Q77" s="141">
        <f t="shared" ref="Q77:X77" si="27">$O$77*F79</f>
        <v>0</v>
      </c>
      <c r="R77" s="141">
        <f t="shared" si="27"/>
        <v>0</v>
      </c>
      <c r="S77" s="141">
        <f t="shared" si="27"/>
        <v>0</v>
      </c>
      <c r="T77" s="141">
        <f t="shared" si="27"/>
        <v>0</v>
      </c>
      <c r="U77" s="141">
        <f t="shared" si="27"/>
        <v>0</v>
      </c>
      <c r="V77" s="141">
        <f t="shared" si="27"/>
        <v>0</v>
      </c>
      <c r="W77" s="141">
        <f t="shared" si="27"/>
        <v>0</v>
      </c>
      <c r="X77" s="141">
        <f t="shared" si="27"/>
        <v>0</v>
      </c>
      <c r="Y77" s="141"/>
      <c r="Z77" s="141"/>
    </row>
    <row r="78" spans="2:30" x14ac:dyDescent="0.25">
      <c r="B78" s="64"/>
      <c r="C78" s="64"/>
      <c r="D78" s="64"/>
      <c r="E78" s="59"/>
      <c r="F78" s="64"/>
      <c r="G78" s="64"/>
      <c r="H78" s="64"/>
      <c r="I78" s="64"/>
      <c r="J78" s="64"/>
      <c r="K78" s="64"/>
      <c r="L78" s="64"/>
      <c r="M78" s="64"/>
      <c r="O78" s="141">
        <f t="shared" si="18"/>
        <v>0</v>
      </c>
      <c r="P78" s="141">
        <f t="shared" si="19"/>
        <v>0</v>
      </c>
      <c r="Q78" s="141">
        <f t="shared" ref="Q78:X78" si="28">$O$78*F80</f>
        <v>0</v>
      </c>
      <c r="R78" s="141">
        <f t="shared" si="28"/>
        <v>0</v>
      </c>
      <c r="S78" s="141">
        <f t="shared" si="28"/>
        <v>0</v>
      </c>
      <c r="T78" s="141">
        <f t="shared" si="28"/>
        <v>0</v>
      </c>
      <c r="U78" s="141">
        <f t="shared" si="28"/>
        <v>0</v>
      </c>
      <c r="V78" s="141">
        <f t="shared" si="28"/>
        <v>0</v>
      </c>
      <c r="W78" s="141">
        <f t="shared" si="28"/>
        <v>0</v>
      </c>
      <c r="X78" s="141">
        <f t="shared" si="28"/>
        <v>0</v>
      </c>
      <c r="Y78" s="141"/>
      <c r="Z78" s="141"/>
    </row>
    <row r="79" spans="2:30" x14ac:dyDescent="0.25">
      <c r="B79" s="64"/>
      <c r="C79" s="64"/>
      <c r="D79" s="64"/>
      <c r="E79" s="59"/>
      <c r="F79" s="64"/>
      <c r="G79" s="64"/>
      <c r="H79" s="64"/>
      <c r="I79" s="64"/>
      <c r="J79" s="64"/>
      <c r="K79" s="64"/>
      <c r="L79" s="64"/>
      <c r="M79" s="64"/>
      <c r="O79" s="141">
        <f t="shared" si="18"/>
        <v>0</v>
      </c>
      <c r="P79" s="141">
        <f t="shared" si="19"/>
        <v>0</v>
      </c>
      <c r="Q79" s="141">
        <f t="shared" ref="Q79:X79" si="29">$O$79*F81</f>
        <v>0</v>
      </c>
      <c r="R79" s="141">
        <f t="shared" si="29"/>
        <v>0</v>
      </c>
      <c r="S79" s="141">
        <f t="shared" si="29"/>
        <v>0</v>
      </c>
      <c r="T79" s="141">
        <f t="shared" si="29"/>
        <v>0</v>
      </c>
      <c r="U79" s="141">
        <f t="shared" si="29"/>
        <v>0</v>
      </c>
      <c r="V79" s="141">
        <f t="shared" si="29"/>
        <v>0</v>
      </c>
      <c r="W79" s="141">
        <f t="shared" si="29"/>
        <v>0</v>
      </c>
      <c r="X79" s="141">
        <f t="shared" si="29"/>
        <v>0</v>
      </c>
      <c r="Y79" s="141"/>
      <c r="Z79" s="141"/>
    </row>
    <row r="80" spans="2:30" x14ac:dyDescent="0.25">
      <c r="B80" s="64"/>
      <c r="C80" s="64"/>
      <c r="D80" s="64"/>
      <c r="E80" s="59"/>
      <c r="F80" s="64"/>
      <c r="G80" s="64"/>
      <c r="H80" s="64"/>
      <c r="I80" s="64"/>
      <c r="J80" s="64"/>
      <c r="K80" s="64"/>
      <c r="L80" s="64"/>
      <c r="M80" s="64"/>
      <c r="O80" s="141">
        <f t="shared" si="18"/>
        <v>0</v>
      </c>
      <c r="P80" s="141">
        <f t="shared" si="19"/>
        <v>0</v>
      </c>
      <c r="Q80" s="141">
        <f t="shared" ref="Q80:X80" si="30">$O$80*F82</f>
        <v>0</v>
      </c>
      <c r="R80" s="141">
        <f t="shared" si="30"/>
        <v>0</v>
      </c>
      <c r="S80" s="141">
        <f t="shared" si="30"/>
        <v>0</v>
      </c>
      <c r="T80" s="141">
        <f t="shared" si="30"/>
        <v>0</v>
      </c>
      <c r="U80" s="141">
        <f t="shared" si="30"/>
        <v>0</v>
      </c>
      <c r="V80" s="141">
        <f t="shared" si="30"/>
        <v>0</v>
      </c>
      <c r="W80" s="141">
        <f t="shared" si="30"/>
        <v>0</v>
      </c>
      <c r="X80" s="141">
        <f t="shared" si="30"/>
        <v>0</v>
      </c>
      <c r="Y80" s="141"/>
      <c r="Z80" s="141"/>
    </row>
    <row r="81" spans="2:28" x14ac:dyDescent="0.25">
      <c r="B81" s="64"/>
      <c r="C81" s="64"/>
      <c r="D81" s="64"/>
      <c r="E81" s="59"/>
      <c r="F81" s="64"/>
      <c r="G81" s="64"/>
      <c r="H81" s="64"/>
      <c r="I81" s="64"/>
      <c r="J81" s="64"/>
      <c r="K81" s="64"/>
      <c r="L81" s="64"/>
      <c r="M81" s="64"/>
      <c r="O81" s="141">
        <f t="shared" si="18"/>
        <v>0</v>
      </c>
      <c r="P81" s="141">
        <f t="shared" si="19"/>
        <v>0</v>
      </c>
      <c r="Q81" s="141">
        <f t="shared" ref="Q81:X81" si="31">$O$81*F83</f>
        <v>0</v>
      </c>
      <c r="R81" s="141">
        <f t="shared" si="31"/>
        <v>0</v>
      </c>
      <c r="S81" s="141">
        <f t="shared" si="31"/>
        <v>0</v>
      </c>
      <c r="T81" s="141">
        <f t="shared" si="31"/>
        <v>0</v>
      </c>
      <c r="U81" s="141">
        <f t="shared" si="31"/>
        <v>0</v>
      </c>
      <c r="V81" s="141">
        <f t="shared" si="31"/>
        <v>0</v>
      </c>
      <c r="W81" s="141">
        <f t="shared" si="31"/>
        <v>0</v>
      </c>
      <c r="X81" s="141">
        <f t="shared" si="31"/>
        <v>0</v>
      </c>
      <c r="Y81" s="141"/>
      <c r="Z81" s="141"/>
    </row>
    <row r="82" spans="2:28" x14ac:dyDescent="0.25">
      <c r="B82" s="64"/>
      <c r="C82" s="64"/>
      <c r="D82" s="64"/>
      <c r="E82" s="59"/>
      <c r="F82" s="64"/>
      <c r="G82" s="64"/>
      <c r="H82" s="64"/>
      <c r="I82" s="64"/>
      <c r="J82" s="64"/>
      <c r="K82" s="64"/>
      <c r="L82" s="64"/>
      <c r="M82" s="64"/>
      <c r="O82" s="141">
        <f t="shared" si="18"/>
        <v>0</v>
      </c>
      <c r="P82" s="141">
        <f t="shared" si="19"/>
        <v>0</v>
      </c>
      <c r="Q82" s="141">
        <f t="shared" ref="Q82:X82" si="32">$O$82*F84</f>
        <v>0</v>
      </c>
      <c r="R82" s="141">
        <f t="shared" si="32"/>
        <v>0</v>
      </c>
      <c r="S82" s="141">
        <f t="shared" si="32"/>
        <v>0</v>
      </c>
      <c r="T82" s="141">
        <f t="shared" si="32"/>
        <v>0</v>
      </c>
      <c r="U82" s="141">
        <f t="shared" si="32"/>
        <v>0</v>
      </c>
      <c r="V82" s="141">
        <f t="shared" si="32"/>
        <v>0</v>
      </c>
      <c r="W82" s="141">
        <f t="shared" si="32"/>
        <v>0</v>
      </c>
      <c r="X82" s="141">
        <f t="shared" si="32"/>
        <v>0</v>
      </c>
      <c r="Y82" s="141"/>
      <c r="Z82" s="141"/>
    </row>
    <row r="83" spans="2:28" x14ac:dyDescent="0.25">
      <c r="B83" s="64"/>
      <c r="C83" s="64"/>
      <c r="D83" s="64"/>
      <c r="E83" s="59"/>
      <c r="F83" s="64"/>
      <c r="G83" s="64"/>
      <c r="H83" s="64"/>
      <c r="I83" s="64"/>
      <c r="J83" s="64"/>
      <c r="K83" s="64"/>
      <c r="L83" s="64"/>
      <c r="M83" s="64"/>
      <c r="O83" s="141">
        <f t="shared" si="18"/>
        <v>0</v>
      </c>
      <c r="P83" s="141">
        <f t="shared" si="19"/>
        <v>0</v>
      </c>
      <c r="Q83" s="141">
        <f t="shared" ref="Q83:X83" si="33">$O$83*F85</f>
        <v>0</v>
      </c>
      <c r="R83" s="141">
        <f t="shared" si="33"/>
        <v>0</v>
      </c>
      <c r="S83" s="141">
        <f t="shared" si="33"/>
        <v>0</v>
      </c>
      <c r="T83" s="141">
        <f t="shared" si="33"/>
        <v>0</v>
      </c>
      <c r="U83" s="141">
        <f t="shared" si="33"/>
        <v>0</v>
      </c>
      <c r="V83" s="141">
        <f t="shared" si="33"/>
        <v>0</v>
      </c>
      <c r="W83" s="141">
        <f t="shared" si="33"/>
        <v>0</v>
      </c>
      <c r="X83" s="141">
        <f t="shared" si="33"/>
        <v>0</v>
      </c>
      <c r="Y83" s="141"/>
      <c r="Z83" s="141"/>
    </row>
    <row r="84" spans="2:28" x14ac:dyDescent="0.25">
      <c r="B84" s="64"/>
      <c r="C84" s="64"/>
      <c r="D84" s="64"/>
      <c r="E84" s="59"/>
      <c r="F84" s="64"/>
      <c r="G84" s="64"/>
      <c r="H84" s="64"/>
      <c r="I84" s="64"/>
      <c r="J84" s="64"/>
      <c r="K84" s="64"/>
      <c r="L84" s="64"/>
      <c r="M84" s="64"/>
      <c r="O84" s="31"/>
      <c r="P84" s="31"/>
      <c r="Q84" s="31"/>
      <c r="R84" s="31"/>
      <c r="S84" s="31"/>
      <c r="T84" s="31"/>
    </row>
    <row r="85" spans="2:28" x14ac:dyDescent="0.25">
      <c r="B85" s="64"/>
      <c r="C85" s="64"/>
      <c r="D85" s="64"/>
      <c r="E85" s="59"/>
      <c r="F85" s="64"/>
      <c r="G85" s="64"/>
      <c r="H85" s="64"/>
      <c r="I85" s="64"/>
      <c r="J85" s="64"/>
      <c r="K85" s="64"/>
      <c r="L85" s="64"/>
      <c r="M85" s="64"/>
    </row>
    <row r="86" spans="2:28" x14ac:dyDescent="0.25">
      <c r="B86" s="75"/>
      <c r="C86" s="75"/>
      <c r="D86" s="75"/>
      <c r="E86" s="75"/>
      <c r="F86" s="69"/>
      <c r="G86" s="105"/>
      <c r="H86" s="105"/>
      <c r="I86" s="105"/>
      <c r="J86" s="105"/>
      <c r="K86" s="105"/>
      <c r="L86" s="105"/>
      <c r="M86" s="105"/>
    </row>
    <row r="87" spans="2:28" x14ac:dyDescent="0.25">
      <c r="B87" s="5" t="s">
        <v>1110</v>
      </c>
      <c r="C87" s="95"/>
      <c r="D87" s="79"/>
      <c r="E87" s="79"/>
      <c r="F87" s="69"/>
      <c r="G87" s="105"/>
      <c r="H87" s="105"/>
      <c r="I87" s="105"/>
      <c r="J87" s="105"/>
      <c r="K87" s="105"/>
      <c r="L87" s="105"/>
      <c r="M87" s="105"/>
    </row>
    <row r="88" spans="2:28" x14ac:dyDescent="0.25">
      <c r="B88" s="251" t="s">
        <v>1175</v>
      </c>
      <c r="C88" s="252"/>
      <c r="D88" s="252"/>
      <c r="E88" s="253"/>
      <c r="F88" s="69"/>
      <c r="G88" s="105"/>
      <c r="H88" s="105"/>
      <c r="I88" s="105"/>
      <c r="J88" s="105"/>
      <c r="K88" s="105"/>
      <c r="L88" s="105"/>
      <c r="M88" s="105"/>
    </row>
    <row r="89" spans="2:28" ht="30" x14ac:dyDescent="0.25">
      <c r="B89" s="8" t="s">
        <v>1178</v>
      </c>
      <c r="C89" s="245">
        <f>Q32</f>
        <v>0</v>
      </c>
      <c r="D89" s="268"/>
      <c r="E89" s="269"/>
      <c r="F89" s="69"/>
      <c r="G89" s="105"/>
      <c r="H89" s="105"/>
      <c r="I89" s="105"/>
      <c r="J89" s="105"/>
      <c r="K89" s="105"/>
      <c r="L89" s="105"/>
      <c r="M89" s="105"/>
      <c r="O89" s="181" t="s">
        <v>1109</v>
      </c>
      <c r="P89" s="181"/>
      <c r="Q89" s="181"/>
      <c r="R89" s="181"/>
      <c r="S89" s="181"/>
      <c r="T89" s="181"/>
      <c r="U89" s="181"/>
      <c r="V89" s="181"/>
      <c r="W89" s="181"/>
      <c r="X89" s="181"/>
      <c r="Y89" s="181"/>
      <c r="Z89" s="181"/>
      <c r="AA89" s="181"/>
    </row>
    <row r="90" spans="2:28" ht="30" x14ac:dyDescent="0.25">
      <c r="B90" s="8" t="s">
        <v>1179</v>
      </c>
      <c r="C90" s="245">
        <f>W32</f>
        <v>0</v>
      </c>
      <c r="D90" s="268"/>
      <c r="E90" s="269"/>
      <c r="F90" s="69"/>
      <c r="G90" s="69"/>
      <c r="H90" s="69"/>
      <c r="I90" s="69"/>
      <c r="J90" s="69"/>
      <c r="K90" s="69"/>
      <c r="L90" s="69"/>
      <c r="M90" s="69"/>
      <c r="O90" s="32" t="s">
        <v>1075</v>
      </c>
      <c r="P90" s="32" t="s">
        <v>1076</v>
      </c>
      <c r="Q90" s="32" t="s">
        <v>1077</v>
      </c>
      <c r="R90" s="32" t="s">
        <v>1078</v>
      </c>
      <c r="S90" s="32" t="s">
        <v>1079</v>
      </c>
      <c r="T90" s="32" t="s">
        <v>1080</v>
      </c>
      <c r="U90" s="32" t="s">
        <v>1081</v>
      </c>
      <c r="V90" s="32" t="s">
        <v>1082</v>
      </c>
      <c r="W90" s="32" t="s">
        <v>1083</v>
      </c>
      <c r="X90" s="32" t="s">
        <v>1084</v>
      </c>
      <c r="Y90" s="32" t="s">
        <v>1085</v>
      </c>
      <c r="Z90" s="32" t="s">
        <v>1086</v>
      </c>
      <c r="AA90" s="33" t="s">
        <v>1090</v>
      </c>
    </row>
    <row r="91" spans="2:28" x14ac:dyDescent="0.25">
      <c r="B91" s="14" t="s">
        <v>1176</v>
      </c>
      <c r="C91" s="341">
        <f>AA100</f>
        <v>0</v>
      </c>
      <c r="D91" s="342"/>
      <c r="E91" s="343"/>
      <c r="F91" s="69"/>
      <c r="G91" s="69"/>
      <c r="H91" s="69"/>
      <c r="I91" s="69"/>
      <c r="J91" s="69"/>
      <c r="K91" s="69"/>
      <c r="L91" s="69"/>
      <c r="M91" s="69"/>
      <c r="O91" s="34" t="e">
        <f>$Q$33*O5*$R$15</f>
        <v>#N/A</v>
      </c>
      <c r="P91" s="34" t="e">
        <f t="shared" ref="P91:Z91" si="34">$Q$33*P5*$R$15</f>
        <v>#N/A</v>
      </c>
      <c r="Q91" s="34" t="e">
        <f t="shared" si="34"/>
        <v>#N/A</v>
      </c>
      <c r="R91" s="34" t="e">
        <f t="shared" si="34"/>
        <v>#N/A</v>
      </c>
      <c r="S91" s="34" t="e">
        <f t="shared" si="34"/>
        <v>#N/A</v>
      </c>
      <c r="T91" s="34" t="e">
        <f t="shared" si="34"/>
        <v>#N/A</v>
      </c>
      <c r="U91" s="34" t="e">
        <f t="shared" si="34"/>
        <v>#N/A</v>
      </c>
      <c r="V91" s="34" t="e">
        <f t="shared" si="34"/>
        <v>#N/A</v>
      </c>
      <c r="W91" s="34" t="e">
        <f t="shared" si="34"/>
        <v>#N/A</v>
      </c>
      <c r="X91" s="34" t="e">
        <f t="shared" si="34"/>
        <v>#N/A</v>
      </c>
      <c r="Y91" s="34" t="e">
        <f t="shared" si="34"/>
        <v>#N/A</v>
      </c>
      <c r="Z91" s="34" t="e">
        <f t="shared" si="34"/>
        <v>#N/A</v>
      </c>
      <c r="AA91" s="35" t="e">
        <f>SUM(O91:Z91)</f>
        <v>#N/A</v>
      </c>
      <c r="AB91" s="39"/>
    </row>
    <row r="92" spans="2:28" x14ac:dyDescent="0.25">
      <c r="B92" s="270" t="s">
        <v>1095</v>
      </c>
      <c r="C92" s="271"/>
      <c r="D92" s="271"/>
      <c r="E92" s="272"/>
      <c r="F92" s="69"/>
      <c r="G92" s="69"/>
      <c r="H92" s="69"/>
      <c r="I92" s="69"/>
      <c r="J92" s="69"/>
      <c r="K92" s="69"/>
      <c r="L92" s="69"/>
      <c r="M92" s="69"/>
      <c r="O92" s="181" t="s">
        <v>1107</v>
      </c>
      <c r="P92" s="181"/>
      <c r="Q92" s="181"/>
      <c r="R92" s="181"/>
      <c r="S92" s="181"/>
      <c r="T92" s="181"/>
      <c r="U92" s="181"/>
      <c r="V92" s="181"/>
      <c r="W92" s="181"/>
      <c r="X92" s="181"/>
      <c r="Y92" s="181"/>
      <c r="Z92" s="181"/>
      <c r="AA92" s="181"/>
    </row>
    <row r="93" spans="2:28" ht="30" x14ac:dyDescent="0.25">
      <c r="B93" s="8" t="s">
        <v>1180</v>
      </c>
      <c r="C93" s="245" t="e">
        <f>Q33</f>
        <v>#N/A</v>
      </c>
      <c r="D93" s="268"/>
      <c r="E93" s="269"/>
      <c r="F93" s="69"/>
      <c r="G93" s="69"/>
      <c r="H93" s="69"/>
      <c r="I93" s="69"/>
      <c r="J93" s="69"/>
      <c r="K93" s="69"/>
      <c r="L93" s="69"/>
      <c r="M93" s="69"/>
      <c r="O93" s="32" t="s">
        <v>1075</v>
      </c>
      <c r="P93" s="32" t="s">
        <v>1076</v>
      </c>
      <c r="Q93" s="32" t="s">
        <v>1077</v>
      </c>
      <c r="R93" s="32" t="s">
        <v>1078</v>
      </c>
      <c r="S93" s="32" t="s">
        <v>1079</v>
      </c>
      <c r="T93" s="32" t="s">
        <v>1080</v>
      </c>
      <c r="U93" s="32" t="s">
        <v>1081</v>
      </c>
      <c r="V93" s="32" t="s">
        <v>1082</v>
      </c>
      <c r="W93" s="32" t="s">
        <v>1083</v>
      </c>
      <c r="X93" s="32" t="s">
        <v>1084</v>
      </c>
      <c r="Y93" s="32" t="s">
        <v>1085</v>
      </c>
      <c r="Z93" s="32" t="s">
        <v>1086</v>
      </c>
      <c r="AA93" s="33" t="s">
        <v>1090</v>
      </c>
    </row>
    <row r="94" spans="2:28" x14ac:dyDescent="0.25">
      <c r="B94" s="67" t="s">
        <v>1277</v>
      </c>
      <c r="C94" s="254"/>
      <c r="D94" s="255"/>
      <c r="E94" s="256"/>
      <c r="F94" s="69"/>
      <c r="G94" s="69"/>
      <c r="H94" s="69"/>
      <c r="I94" s="69"/>
      <c r="J94" s="69"/>
      <c r="K94" s="69"/>
      <c r="L94" s="69"/>
      <c r="M94" s="69"/>
      <c r="O94" s="34">
        <v>31</v>
      </c>
      <c r="P94" s="34">
        <v>28</v>
      </c>
      <c r="Q94" s="34">
        <v>31</v>
      </c>
      <c r="R94" s="34">
        <v>30</v>
      </c>
      <c r="S94" s="34">
        <v>31</v>
      </c>
      <c r="T94" s="34">
        <v>30</v>
      </c>
      <c r="U94" s="34">
        <v>31</v>
      </c>
      <c r="V94" s="34">
        <v>31</v>
      </c>
      <c r="W94" s="34">
        <v>30</v>
      </c>
      <c r="X94" s="34">
        <v>31</v>
      </c>
      <c r="Y94" s="34">
        <v>30</v>
      </c>
      <c r="Z94" s="34">
        <v>31</v>
      </c>
      <c r="AA94" s="35">
        <f>SUM(O94:Z94)</f>
        <v>365</v>
      </c>
    </row>
    <row r="95" spans="2:28" x14ac:dyDescent="0.25">
      <c r="B95" s="8" t="s">
        <v>1278</v>
      </c>
      <c r="C95" s="245" t="e">
        <f>ROUNDUP((C93*1000)/C94,1)</f>
        <v>#N/A</v>
      </c>
      <c r="D95" s="246"/>
      <c r="E95" s="247"/>
      <c r="F95" s="69"/>
      <c r="G95" s="69"/>
      <c r="H95" s="69"/>
      <c r="I95" s="69"/>
      <c r="J95" s="69"/>
      <c r="K95" s="69"/>
      <c r="L95" s="69"/>
      <c r="M95" s="69"/>
      <c r="O95" s="181" t="s">
        <v>1101</v>
      </c>
      <c r="P95" s="181"/>
      <c r="Q95" s="181"/>
      <c r="R95" s="181"/>
      <c r="S95" s="181"/>
      <c r="T95" s="181"/>
      <c r="U95" s="181"/>
      <c r="V95" s="181"/>
      <c r="W95" s="181"/>
      <c r="X95" s="181"/>
      <c r="Y95" s="181"/>
      <c r="Z95" s="181"/>
      <c r="AA95" s="181"/>
    </row>
    <row r="96" spans="2:28" ht="30" x14ac:dyDescent="0.25">
      <c r="B96" s="8" t="s">
        <v>1183</v>
      </c>
      <c r="C96" s="245" t="e">
        <f>CEILING(C93*(1/R17),5)</f>
        <v>#N/A</v>
      </c>
      <c r="D96" s="268"/>
      <c r="E96" s="269"/>
      <c r="F96" s="108"/>
      <c r="G96" s="108"/>
      <c r="H96" s="108"/>
      <c r="I96" s="108"/>
      <c r="J96" s="108"/>
      <c r="K96" s="108"/>
      <c r="L96" s="108"/>
      <c r="M96" s="108"/>
      <c r="O96" s="32" t="s">
        <v>1075</v>
      </c>
      <c r="P96" s="32" t="s">
        <v>1076</v>
      </c>
      <c r="Q96" s="32" t="s">
        <v>1077</v>
      </c>
      <c r="R96" s="32" t="s">
        <v>1078</v>
      </c>
      <c r="S96" s="32" t="s">
        <v>1079</v>
      </c>
      <c r="T96" s="32" t="s">
        <v>1080</v>
      </c>
      <c r="U96" s="32" t="s">
        <v>1081</v>
      </c>
      <c r="V96" s="32" t="s">
        <v>1082</v>
      </c>
      <c r="W96" s="32" t="s">
        <v>1083</v>
      </c>
      <c r="X96" s="32" t="s">
        <v>1084</v>
      </c>
      <c r="Y96" s="32" t="s">
        <v>1085</v>
      </c>
      <c r="Z96" s="32" t="s">
        <v>1086</v>
      </c>
      <c r="AA96" s="33"/>
    </row>
    <row r="97" spans="2:29" ht="30" x14ac:dyDescent="0.25">
      <c r="B97" s="8" t="s">
        <v>1295</v>
      </c>
      <c r="C97" s="245">
        <f>P47</f>
        <v>0</v>
      </c>
      <c r="D97" s="268"/>
      <c r="E97" s="269"/>
      <c r="F97" s="108"/>
      <c r="G97" s="108"/>
      <c r="H97" s="108"/>
      <c r="I97" s="108"/>
      <c r="J97" s="108"/>
      <c r="K97" s="108"/>
      <c r="L97" s="108"/>
      <c r="M97" s="108"/>
      <c r="O97" s="34">
        <f>Q27</f>
        <v>0</v>
      </c>
      <c r="P97" s="34">
        <f>O97</f>
        <v>0</v>
      </c>
      <c r="Q97" s="34">
        <f>P97</f>
        <v>0</v>
      </c>
      <c r="R97" s="34">
        <f>Q28</f>
        <v>0</v>
      </c>
      <c r="S97" s="34">
        <f>R97</f>
        <v>0</v>
      </c>
      <c r="T97" s="34">
        <f>S97</f>
        <v>0</v>
      </c>
      <c r="U97" s="34">
        <f>Q29</f>
        <v>0</v>
      </c>
      <c r="V97" s="34">
        <f>U97</f>
        <v>0</v>
      </c>
      <c r="W97" s="34">
        <f>V97</f>
        <v>0</v>
      </c>
      <c r="X97" s="34">
        <f>Q30</f>
        <v>0</v>
      </c>
      <c r="Y97" s="34">
        <f>X97</f>
        <v>0</v>
      </c>
      <c r="Z97" s="34">
        <f>Y97</f>
        <v>0</v>
      </c>
      <c r="AA97" s="35"/>
    </row>
    <row r="98" spans="2:29" ht="30" x14ac:dyDescent="0.25">
      <c r="B98" s="8" t="s">
        <v>1182</v>
      </c>
      <c r="C98" s="245">
        <f>Q35</f>
        <v>0</v>
      </c>
      <c r="D98" s="268"/>
      <c r="E98" s="269"/>
      <c r="F98" s="109"/>
      <c r="G98" s="109"/>
      <c r="H98" s="109"/>
      <c r="I98" s="109"/>
      <c r="J98" s="109"/>
      <c r="K98" s="109"/>
      <c r="L98" s="109"/>
      <c r="M98" s="109"/>
      <c r="O98" s="181" t="s">
        <v>1173</v>
      </c>
      <c r="P98" s="181"/>
      <c r="Q98" s="181"/>
      <c r="R98" s="181"/>
      <c r="S98" s="181"/>
      <c r="T98" s="181"/>
      <c r="U98" s="181"/>
      <c r="V98" s="181"/>
      <c r="W98" s="181"/>
      <c r="X98" s="181"/>
      <c r="Y98" s="181"/>
      <c r="Z98" s="181"/>
      <c r="AA98" s="181"/>
    </row>
    <row r="99" spans="2:29" x14ac:dyDescent="0.25">
      <c r="B99" s="8" t="s">
        <v>1114</v>
      </c>
      <c r="C99" s="245" t="e">
        <f>C93/R13</f>
        <v>#N/A</v>
      </c>
      <c r="D99" s="268"/>
      <c r="E99" s="269"/>
      <c r="F99" s="12"/>
      <c r="G99" s="12"/>
      <c r="H99" s="12"/>
      <c r="I99" s="12"/>
      <c r="J99" s="12"/>
      <c r="K99" s="12"/>
      <c r="L99" s="12"/>
      <c r="M99" s="12"/>
      <c r="O99" s="32" t="s">
        <v>1075</v>
      </c>
      <c r="P99" s="32" t="s">
        <v>1076</v>
      </c>
      <c r="Q99" s="32" t="s">
        <v>1077</v>
      </c>
      <c r="R99" s="32" t="s">
        <v>1078</v>
      </c>
      <c r="S99" s="32" t="s">
        <v>1079</v>
      </c>
      <c r="T99" s="32" t="s">
        <v>1080</v>
      </c>
      <c r="U99" s="32" t="s">
        <v>1081</v>
      </c>
      <c r="V99" s="32" t="s">
        <v>1082</v>
      </c>
      <c r="W99" s="32" t="s">
        <v>1083</v>
      </c>
      <c r="X99" s="32" t="s">
        <v>1084</v>
      </c>
      <c r="Y99" s="32" t="s">
        <v>1085</v>
      </c>
      <c r="Z99" s="32" t="s">
        <v>1086</v>
      </c>
      <c r="AA99" s="33" t="s">
        <v>1090</v>
      </c>
    </row>
    <row r="100" spans="2:29" ht="30" x14ac:dyDescent="0.25">
      <c r="B100" s="8" t="s">
        <v>1115</v>
      </c>
      <c r="C100" s="245" t="e">
        <f>C99*1.2</f>
        <v>#N/A</v>
      </c>
      <c r="D100" s="268"/>
      <c r="E100" s="269"/>
      <c r="F100" s="13"/>
      <c r="G100" s="13"/>
      <c r="H100" s="13"/>
      <c r="I100" s="13"/>
      <c r="J100" s="13"/>
      <c r="K100" s="13"/>
      <c r="L100" s="13"/>
      <c r="M100" s="13"/>
      <c r="O100" s="34">
        <f>O97*O94</f>
        <v>0</v>
      </c>
      <c r="P100" s="34">
        <f t="shared" ref="P100:Z100" si="35">P97*P94</f>
        <v>0</v>
      </c>
      <c r="Q100" s="34">
        <f t="shared" si="35"/>
        <v>0</v>
      </c>
      <c r="R100" s="34">
        <f t="shared" si="35"/>
        <v>0</v>
      </c>
      <c r="S100" s="34">
        <f t="shared" si="35"/>
        <v>0</v>
      </c>
      <c r="T100" s="34">
        <f t="shared" si="35"/>
        <v>0</v>
      </c>
      <c r="U100" s="34">
        <f t="shared" si="35"/>
        <v>0</v>
      </c>
      <c r="V100" s="34">
        <f t="shared" si="35"/>
        <v>0</v>
      </c>
      <c r="W100" s="34">
        <f t="shared" si="35"/>
        <v>0</v>
      </c>
      <c r="X100" s="34">
        <f t="shared" si="35"/>
        <v>0</v>
      </c>
      <c r="Y100" s="34">
        <f t="shared" si="35"/>
        <v>0</v>
      </c>
      <c r="Z100" s="34">
        <f t="shared" si="35"/>
        <v>0</v>
      </c>
      <c r="AA100" s="35">
        <f>SUM(O100:Z100)</f>
        <v>0</v>
      </c>
    </row>
    <row r="101" spans="2:29" ht="30" x14ac:dyDescent="0.25">
      <c r="B101" s="14" t="s">
        <v>1116</v>
      </c>
      <c r="C101" s="344" t="e">
        <f>C99*1.4</f>
        <v>#N/A</v>
      </c>
      <c r="D101" s="345"/>
      <c r="E101" s="346"/>
      <c r="F101" s="69"/>
      <c r="G101" s="69"/>
      <c r="H101" s="69"/>
      <c r="I101" s="69"/>
      <c r="J101" s="69"/>
      <c r="K101" s="69"/>
      <c r="L101" s="69"/>
      <c r="M101" s="69"/>
      <c r="O101" s="181" t="s">
        <v>1106</v>
      </c>
      <c r="P101" s="181"/>
      <c r="Q101" s="181"/>
      <c r="R101" s="181"/>
      <c r="S101" s="181"/>
      <c r="T101" s="181"/>
      <c r="U101" s="181"/>
      <c r="V101" s="181"/>
      <c r="W101" s="181"/>
      <c r="X101" s="181"/>
      <c r="Y101" s="181"/>
      <c r="Z101" s="181"/>
      <c r="AA101" s="181"/>
    </row>
    <row r="102" spans="2:29" ht="38.25" customHeight="1" x14ac:dyDescent="0.25">
      <c r="B102" s="270" t="s">
        <v>1177</v>
      </c>
      <c r="C102" s="271"/>
      <c r="D102" s="271"/>
      <c r="E102" s="272"/>
      <c r="F102" s="69"/>
      <c r="G102" s="69"/>
      <c r="H102" s="69"/>
      <c r="I102" s="69"/>
      <c r="J102" s="69"/>
      <c r="K102" s="69"/>
      <c r="L102" s="69"/>
      <c r="M102" s="69"/>
      <c r="O102" s="32" t="s">
        <v>1075</v>
      </c>
      <c r="P102" s="32" t="s">
        <v>1076</v>
      </c>
      <c r="Q102" s="32" t="s">
        <v>1077</v>
      </c>
      <c r="R102" s="32" t="s">
        <v>1078</v>
      </c>
      <c r="S102" s="32" t="s">
        <v>1079</v>
      </c>
      <c r="T102" s="32" t="s">
        <v>1080</v>
      </c>
      <c r="U102" s="32" t="s">
        <v>1081</v>
      </c>
      <c r="V102" s="32" t="s">
        <v>1082</v>
      </c>
      <c r="W102" s="32" t="s">
        <v>1083</v>
      </c>
      <c r="X102" s="32" t="s">
        <v>1084</v>
      </c>
      <c r="Y102" s="32" t="s">
        <v>1085</v>
      </c>
      <c r="Z102" s="32" t="s">
        <v>1086</v>
      </c>
      <c r="AA102" s="33" t="s">
        <v>1090</v>
      </c>
    </row>
    <row r="103" spans="2:29" ht="38.25" customHeight="1" x14ac:dyDescent="0.25">
      <c r="B103" s="8" t="s">
        <v>1099</v>
      </c>
      <c r="C103" s="282" t="e">
        <f>C93*1000*R14</f>
        <v>#N/A</v>
      </c>
      <c r="D103" s="283"/>
      <c r="E103" s="284"/>
      <c r="F103" s="69"/>
      <c r="G103" s="69"/>
      <c r="H103" s="69"/>
      <c r="I103" s="69"/>
      <c r="J103" s="69"/>
      <c r="K103" s="69"/>
      <c r="L103" s="69"/>
      <c r="M103" s="69"/>
      <c r="O103" s="34" t="e">
        <f>IF(O91&gt;=O100,O100,O91)</f>
        <v>#N/A</v>
      </c>
      <c r="P103" s="34" t="e">
        <f t="shared" ref="P103:Z103" si="36">IF(P91&gt;=P100,P100,P91)</f>
        <v>#N/A</v>
      </c>
      <c r="Q103" s="34" t="e">
        <f t="shared" si="36"/>
        <v>#N/A</v>
      </c>
      <c r="R103" s="34" t="e">
        <f t="shared" si="36"/>
        <v>#N/A</v>
      </c>
      <c r="S103" s="34" t="e">
        <f t="shared" si="36"/>
        <v>#N/A</v>
      </c>
      <c r="T103" s="34" t="e">
        <f t="shared" si="36"/>
        <v>#N/A</v>
      </c>
      <c r="U103" s="34" t="e">
        <f t="shared" si="36"/>
        <v>#N/A</v>
      </c>
      <c r="V103" s="34" t="e">
        <f t="shared" si="36"/>
        <v>#N/A</v>
      </c>
      <c r="W103" s="34" t="e">
        <f t="shared" si="36"/>
        <v>#N/A</v>
      </c>
      <c r="X103" s="34" t="e">
        <f t="shared" si="36"/>
        <v>#N/A</v>
      </c>
      <c r="Y103" s="34" t="e">
        <f t="shared" si="36"/>
        <v>#N/A</v>
      </c>
      <c r="Z103" s="34" t="e">
        <f t="shared" si="36"/>
        <v>#N/A</v>
      </c>
      <c r="AA103" s="35" t="e">
        <f>SUM(O103:Z103)</f>
        <v>#N/A</v>
      </c>
      <c r="AB103" s="46" t="e">
        <f>AA103/AA91</f>
        <v>#N/A</v>
      </c>
      <c r="AC103" s="45" t="e">
        <f>AA103/AA100</f>
        <v>#N/A</v>
      </c>
    </row>
    <row r="104" spans="2:29" ht="38.25" customHeight="1" x14ac:dyDescent="0.25">
      <c r="B104" s="9" t="s">
        <v>1283</v>
      </c>
      <c r="C104" s="279" t="e">
        <f>AA91</f>
        <v>#N/A</v>
      </c>
      <c r="D104" s="280"/>
      <c r="E104" s="281"/>
      <c r="F104" s="69"/>
      <c r="G104" s="69"/>
      <c r="H104" s="69"/>
      <c r="I104" s="69"/>
      <c r="J104" s="69"/>
      <c r="K104" s="69"/>
      <c r="L104" s="69"/>
      <c r="M104" s="69"/>
      <c r="O104" s="181" t="s">
        <v>1108</v>
      </c>
      <c r="P104" s="181"/>
      <c r="Q104" s="181"/>
      <c r="R104" s="181"/>
      <c r="S104" s="181"/>
      <c r="T104" s="181"/>
      <c r="U104" s="181"/>
      <c r="V104" s="181"/>
      <c r="W104" s="181"/>
      <c r="X104" s="181"/>
      <c r="Y104" s="181"/>
      <c r="Z104" s="181"/>
      <c r="AA104" s="181"/>
    </row>
    <row r="105" spans="2:29" ht="33.75" customHeight="1" x14ac:dyDescent="0.25">
      <c r="B105" s="10" t="s">
        <v>1117</v>
      </c>
      <c r="C105" s="225"/>
      <c r="D105" s="225"/>
      <c r="E105" s="226"/>
      <c r="F105" s="69"/>
      <c r="G105" s="69"/>
      <c r="H105" s="69"/>
      <c r="I105" s="69"/>
      <c r="J105" s="69"/>
      <c r="K105" s="69"/>
      <c r="L105" s="69"/>
      <c r="M105" s="69"/>
      <c r="O105" s="32" t="s">
        <v>1075</v>
      </c>
      <c r="P105" s="32" t="s">
        <v>1076</v>
      </c>
      <c r="Q105" s="32" t="s">
        <v>1077</v>
      </c>
      <c r="R105" s="32" t="s">
        <v>1078</v>
      </c>
      <c r="S105" s="32" t="s">
        <v>1079</v>
      </c>
      <c r="T105" s="32" t="s">
        <v>1080</v>
      </c>
      <c r="U105" s="32" t="s">
        <v>1081</v>
      </c>
      <c r="V105" s="32" t="s">
        <v>1082</v>
      </c>
      <c r="W105" s="32" t="s">
        <v>1083</v>
      </c>
      <c r="X105" s="32" t="s">
        <v>1084</v>
      </c>
      <c r="Y105" s="32" t="s">
        <v>1085</v>
      </c>
      <c r="Z105" s="32" t="s">
        <v>1086</v>
      </c>
      <c r="AA105" s="33" t="s">
        <v>1090</v>
      </c>
    </row>
    <row r="106" spans="2:29" ht="45" customHeight="1" x14ac:dyDescent="0.25">
      <c r="B106" s="257" t="s">
        <v>1283</v>
      </c>
      <c r="C106" s="259"/>
      <c r="D106" s="259"/>
      <c r="E106" s="260"/>
      <c r="F106" s="69"/>
      <c r="G106" s="69"/>
      <c r="H106" s="69"/>
      <c r="I106" s="69"/>
      <c r="J106" s="69"/>
      <c r="K106" s="69"/>
      <c r="L106" s="69"/>
      <c r="M106" s="69"/>
      <c r="O106" s="34" t="e">
        <f>O91-O103</f>
        <v>#N/A</v>
      </c>
      <c r="P106" s="34" t="e">
        <f t="shared" ref="P106:Z106" si="37">P91-P103</f>
        <v>#N/A</v>
      </c>
      <c r="Q106" s="34" t="e">
        <f t="shared" si="37"/>
        <v>#N/A</v>
      </c>
      <c r="R106" s="34" t="e">
        <f t="shared" si="37"/>
        <v>#N/A</v>
      </c>
      <c r="S106" s="34" t="e">
        <f t="shared" si="37"/>
        <v>#N/A</v>
      </c>
      <c r="T106" s="34" t="e">
        <f t="shared" si="37"/>
        <v>#N/A</v>
      </c>
      <c r="U106" s="34" t="e">
        <f t="shared" si="37"/>
        <v>#N/A</v>
      </c>
      <c r="V106" s="34" t="e">
        <f t="shared" si="37"/>
        <v>#N/A</v>
      </c>
      <c r="W106" s="34" t="e">
        <f t="shared" si="37"/>
        <v>#N/A</v>
      </c>
      <c r="X106" s="34" t="e">
        <f t="shared" si="37"/>
        <v>#N/A</v>
      </c>
      <c r="Y106" s="34" t="e">
        <f t="shared" si="37"/>
        <v>#N/A</v>
      </c>
      <c r="Z106" s="34" t="e">
        <f t="shared" si="37"/>
        <v>#N/A</v>
      </c>
      <c r="AA106" s="35" t="e">
        <f>SUM(O106:Z106)</f>
        <v>#N/A</v>
      </c>
      <c r="AB106" s="46" t="e">
        <f>AA106/AA91</f>
        <v>#N/A</v>
      </c>
    </row>
    <row r="107" spans="2:29" ht="45" customHeight="1" x14ac:dyDescent="0.25">
      <c r="B107" s="257"/>
      <c r="C107" s="259"/>
      <c r="D107" s="259"/>
      <c r="E107" s="260"/>
      <c r="F107" s="69"/>
      <c r="G107" s="69"/>
      <c r="H107" s="69"/>
      <c r="I107" s="69"/>
      <c r="J107" s="69"/>
      <c r="K107" s="69"/>
      <c r="L107" s="69"/>
      <c r="M107" s="69"/>
      <c r="O107" s="181" t="s">
        <v>1186</v>
      </c>
      <c r="P107" s="181"/>
      <c r="Q107" s="181"/>
      <c r="R107" s="181"/>
      <c r="S107" s="181"/>
      <c r="T107" s="181"/>
      <c r="U107" s="181"/>
      <c r="V107" s="181"/>
      <c r="W107" s="181"/>
      <c r="X107" s="181"/>
      <c r="Y107" s="181"/>
      <c r="Z107" s="181"/>
      <c r="AA107" s="181"/>
    </row>
    <row r="108" spans="2:29" ht="45" customHeight="1" x14ac:dyDescent="0.25">
      <c r="B108" s="257"/>
      <c r="C108" s="259"/>
      <c r="D108" s="259"/>
      <c r="E108" s="260"/>
      <c r="F108" s="69"/>
      <c r="G108" s="69"/>
      <c r="H108" s="69"/>
      <c r="I108" s="69"/>
      <c r="J108" s="69"/>
      <c r="K108" s="69"/>
      <c r="L108" s="69"/>
      <c r="M108" s="69"/>
      <c r="O108" s="32" t="s">
        <v>1075</v>
      </c>
      <c r="P108" s="32" t="s">
        <v>1076</v>
      </c>
      <c r="Q108" s="32" t="s">
        <v>1077</v>
      </c>
      <c r="R108" s="32" t="s">
        <v>1078</v>
      </c>
      <c r="S108" s="32" t="s">
        <v>1079</v>
      </c>
      <c r="T108" s="32" t="s">
        <v>1080</v>
      </c>
      <c r="U108" s="32" t="s">
        <v>1081</v>
      </c>
      <c r="V108" s="32" t="s">
        <v>1082</v>
      </c>
      <c r="W108" s="32" t="s">
        <v>1083</v>
      </c>
      <c r="X108" s="32" t="s">
        <v>1084</v>
      </c>
      <c r="Y108" s="32" t="s">
        <v>1085</v>
      </c>
      <c r="Z108" s="32" t="s">
        <v>1086</v>
      </c>
      <c r="AA108" s="33" t="s">
        <v>1090</v>
      </c>
    </row>
    <row r="109" spans="2:29" ht="45" customHeight="1" x14ac:dyDescent="0.25">
      <c r="B109" s="258"/>
      <c r="C109" s="261"/>
      <c r="D109" s="261"/>
      <c r="E109" s="262"/>
      <c r="F109" s="69"/>
      <c r="G109" s="69"/>
      <c r="H109" s="69"/>
      <c r="I109" s="69"/>
      <c r="J109" s="69"/>
      <c r="K109" s="69"/>
      <c r="L109" s="69"/>
      <c r="M109" s="69"/>
      <c r="O109" s="34" t="e">
        <f>O100-O103</f>
        <v>#N/A</v>
      </c>
      <c r="P109" s="34" t="e">
        <f t="shared" ref="P109:Z109" si="38">P100-P103</f>
        <v>#N/A</v>
      </c>
      <c r="Q109" s="34" t="e">
        <f t="shared" si="38"/>
        <v>#N/A</v>
      </c>
      <c r="R109" s="34" t="e">
        <f t="shared" si="38"/>
        <v>#N/A</v>
      </c>
      <c r="S109" s="34" t="e">
        <f t="shared" si="38"/>
        <v>#N/A</v>
      </c>
      <c r="T109" s="34" t="e">
        <f t="shared" si="38"/>
        <v>#N/A</v>
      </c>
      <c r="U109" s="34" t="e">
        <f t="shared" si="38"/>
        <v>#N/A</v>
      </c>
      <c r="V109" s="34" t="e">
        <f t="shared" si="38"/>
        <v>#N/A</v>
      </c>
      <c r="W109" s="34" t="e">
        <f t="shared" si="38"/>
        <v>#N/A</v>
      </c>
      <c r="X109" s="34" t="e">
        <f t="shared" si="38"/>
        <v>#N/A</v>
      </c>
      <c r="Y109" s="34" t="e">
        <f t="shared" si="38"/>
        <v>#N/A</v>
      </c>
      <c r="Z109" s="34" t="e">
        <f t="shared" si="38"/>
        <v>#N/A</v>
      </c>
      <c r="AA109" s="35" t="e">
        <f>SUM(O109:Z109)</f>
        <v>#N/A</v>
      </c>
      <c r="AB109" s="46" t="e">
        <f>AA109/AA100</f>
        <v>#N/A</v>
      </c>
    </row>
    <row r="110" spans="2:29" ht="30" x14ac:dyDescent="0.25">
      <c r="B110" s="8" t="s">
        <v>1284</v>
      </c>
      <c r="C110" s="340" t="e">
        <f>AA103</f>
        <v>#N/A</v>
      </c>
      <c r="D110" s="340"/>
      <c r="E110" s="340"/>
      <c r="F110" s="69"/>
      <c r="G110" s="69"/>
      <c r="H110" s="69"/>
      <c r="I110" s="69"/>
      <c r="J110" s="69"/>
      <c r="K110" s="69"/>
      <c r="L110" s="69"/>
      <c r="M110" s="69"/>
    </row>
    <row r="111" spans="2:29" ht="24.75" customHeight="1" x14ac:dyDescent="0.25">
      <c r="B111" s="10" t="s">
        <v>1117</v>
      </c>
      <c r="C111" s="361"/>
      <c r="D111" s="225"/>
      <c r="E111" s="226"/>
      <c r="F111" s="69"/>
      <c r="G111" s="69"/>
      <c r="H111" s="69"/>
      <c r="I111" s="69"/>
      <c r="J111" s="69"/>
      <c r="K111" s="69"/>
      <c r="L111" s="69"/>
      <c r="M111" s="69"/>
    </row>
    <row r="112" spans="2:29" ht="24.75" customHeight="1" x14ac:dyDescent="0.25">
      <c r="B112" s="257" t="s">
        <v>1284</v>
      </c>
      <c r="C112" s="362"/>
      <c r="D112" s="259"/>
      <c r="E112" s="260"/>
      <c r="F112" s="69"/>
      <c r="G112" s="69"/>
      <c r="H112" s="69"/>
      <c r="I112" s="69"/>
      <c r="J112" s="69"/>
      <c r="K112" s="69"/>
      <c r="L112" s="69"/>
      <c r="M112" s="69"/>
    </row>
    <row r="113" spans="2:13" ht="24.75" customHeight="1" x14ac:dyDescent="0.25">
      <c r="B113" s="257"/>
      <c r="C113" s="362"/>
      <c r="D113" s="259"/>
      <c r="E113" s="260"/>
      <c r="F113" s="69"/>
      <c r="G113" s="69"/>
      <c r="H113" s="69"/>
      <c r="I113" s="69"/>
      <c r="J113" s="69"/>
      <c r="K113" s="69"/>
      <c r="L113" s="69"/>
      <c r="M113" s="69"/>
    </row>
    <row r="114" spans="2:13" ht="24.75" customHeight="1" x14ac:dyDescent="0.25">
      <c r="B114" s="257"/>
      <c r="C114" s="362"/>
      <c r="D114" s="259"/>
      <c r="E114" s="260"/>
      <c r="F114" s="69"/>
      <c r="G114" s="69"/>
      <c r="H114" s="69"/>
      <c r="I114" s="69"/>
      <c r="J114" s="69"/>
      <c r="K114" s="69"/>
      <c r="L114" s="69"/>
      <c r="M114" s="69"/>
    </row>
    <row r="115" spans="2:13" x14ac:dyDescent="0.25">
      <c r="B115" s="258"/>
      <c r="C115" s="363"/>
      <c r="D115" s="261"/>
      <c r="E115" s="262"/>
      <c r="F115" s="69"/>
      <c r="G115" s="69"/>
      <c r="H115" s="69"/>
      <c r="I115" s="69"/>
      <c r="J115" s="69"/>
      <c r="K115" s="69"/>
      <c r="L115" s="69"/>
      <c r="M115" s="69"/>
    </row>
    <row r="116" spans="2:13" x14ac:dyDescent="0.25">
      <c r="B116" s="11" t="s">
        <v>1111</v>
      </c>
      <c r="C116" s="337" t="e">
        <f>C110*R16</f>
        <v>#N/A</v>
      </c>
      <c r="D116" s="337"/>
      <c r="E116" s="337"/>
      <c r="F116" s="69"/>
      <c r="G116" s="69"/>
      <c r="H116" s="69"/>
      <c r="I116" s="69"/>
      <c r="J116" s="69"/>
      <c r="K116" s="69"/>
      <c r="L116" s="69"/>
      <c r="M116" s="69"/>
    </row>
    <row r="117" spans="2:13" ht="26.25" customHeight="1" x14ac:dyDescent="0.25">
      <c r="B117" s="11" t="s">
        <v>1184</v>
      </c>
      <c r="C117" s="338" t="e">
        <f>AC103</f>
        <v>#N/A</v>
      </c>
      <c r="D117" s="338"/>
      <c r="E117" s="338"/>
      <c r="F117" s="69"/>
      <c r="G117" s="69"/>
      <c r="H117" s="69"/>
      <c r="I117" s="69"/>
      <c r="J117" s="69"/>
      <c r="K117" s="69"/>
      <c r="L117" s="69"/>
      <c r="M117" s="69"/>
    </row>
    <row r="118" spans="2:13" ht="26.25" customHeight="1" x14ac:dyDescent="0.25">
      <c r="B118" s="11" t="s">
        <v>1112</v>
      </c>
      <c r="C118" s="339" t="e">
        <f>C103/C116</f>
        <v>#N/A</v>
      </c>
      <c r="D118" s="339"/>
      <c r="E118" s="339"/>
      <c r="F118" s="69"/>
      <c r="G118" s="69"/>
      <c r="H118" s="69"/>
      <c r="I118" s="69"/>
      <c r="J118" s="69"/>
      <c r="K118" s="69"/>
      <c r="L118" s="69"/>
      <c r="M118" s="69"/>
    </row>
    <row r="119" spans="2:13" ht="26.25" customHeight="1" x14ac:dyDescent="0.25">
      <c r="B119" s="11" t="s">
        <v>1113</v>
      </c>
      <c r="C119" s="338" t="e">
        <f>C116/C103</f>
        <v>#N/A</v>
      </c>
      <c r="D119" s="338"/>
      <c r="E119" s="338"/>
      <c r="F119" s="69"/>
      <c r="G119" s="69"/>
      <c r="H119" s="69"/>
      <c r="I119" s="69"/>
      <c r="J119" s="69"/>
      <c r="K119" s="69"/>
      <c r="L119" s="69"/>
      <c r="M119" s="69"/>
    </row>
    <row r="120" spans="2:13" ht="26.25" customHeight="1" x14ac:dyDescent="0.25">
      <c r="B120" s="69"/>
      <c r="C120" s="69"/>
      <c r="D120" s="69"/>
      <c r="E120" s="69"/>
      <c r="F120" s="69"/>
      <c r="G120" s="69"/>
      <c r="H120" s="69"/>
      <c r="I120" s="69"/>
      <c r="J120" s="69"/>
      <c r="K120" s="69"/>
      <c r="L120" s="69"/>
      <c r="M120" s="69"/>
    </row>
    <row r="121" spans="2:13" x14ac:dyDescent="0.25">
      <c r="B121" s="93" t="s">
        <v>1260</v>
      </c>
      <c r="C121" s="69"/>
      <c r="D121" s="69"/>
      <c r="E121" s="320"/>
      <c r="F121" s="320"/>
      <c r="G121" s="320"/>
      <c r="H121" s="320"/>
      <c r="I121" s="320"/>
      <c r="J121" s="320"/>
      <c r="K121" s="320"/>
      <c r="L121" s="320"/>
      <c r="M121" s="320"/>
    </row>
  </sheetData>
  <sheetProtection password="C7FB" sheet="1" selectLockedCells="1"/>
  <mergeCells count="208">
    <mergeCell ref="C111:E115"/>
    <mergeCell ref="AK25:AL26"/>
    <mergeCell ref="AH28:AI28"/>
    <mergeCell ref="R16:S16"/>
    <mergeCell ref="U16:W16"/>
    <mergeCell ref="X16:Y16"/>
    <mergeCell ref="U17:W17"/>
    <mergeCell ref="X17:Y17"/>
    <mergeCell ref="O17:Q17"/>
    <mergeCell ref="R17:S17"/>
    <mergeCell ref="AH29:AI30"/>
    <mergeCell ref="L50:M50"/>
    <mergeCell ref="F51:F52"/>
    <mergeCell ref="G51:G52"/>
    <mergeCell ref="H51:H52"/>
    <mergeCell ref="I51:I52"/>
    <mergeCell ref="J51:J52"/>
    <mergeCell ref="K51:K52"/>
    <mergeCell ref="L51:L52"/>
    <mergeCell ref="M51:M52"/>
    <mergeCell ref="C104:E104"/>
    <mergeCell ref="C96:E96"/>
    <mergeCell ref="C98:E98"/>
    <mergeCell ref="C99:E99"/>
    <mergeCell ref="C14:E14"/>
    <mergeCell ref="C15:E15"/>
    <mergeCell ref="O3:AA3"/>
    <mergeCell ref="B32:B34"/>
    <mergeCell ref="C32:E32"/>
    <mergeCell ref="C33:E33"/>
    <mergeCell ref="C34:E34"/>
    <mergeCell ref="B9:E9"/>
    <mergeCell ref="B10:E10"/>
    <mergeCell ref="C11:E11"/>
    <mergeCell ref="C12:E12"/>
    <mergeCell ref="C13:E13"/>
    <mergeCell ref="O12:S12"/>
    <mergeCell ref="B6:M6"/>
    <mergeCell ref="U12:Y12"/>
    <mergeCell ref="S30:T30"/>
    <mergeCell ref="U18:W18"/>
    <mergeCell ref="X18:Y18"/>
    <mergeCell ref="Z12:AD12"/>
    <mergeCell ref="Z13:AB13"/>
    <mergeCell ref="AC13:AD13"/>
    <mergeCell ref="Z14:AB14"/>
    <mergeCell ref="AC14:AD14"/>
    <mergeCell ref="B17:E17"/>
    <mergeCell ref="B47:B48"/>
    <mergeCell ref="B50:B52"/>
    <mergeCell ref="C50:C52"/>
    <mergeCell ref="B31:E31"/>
    <mergeCell ref="B40:E40"/>
    <mergeCell ref="B41:B43"/>
    <mergeCell ref="C41:E41"/>
    <mergeCell ref="C42:E42"/>
    <mergeCell ref="C43:E43"/>
    <mergeCell ref="D50:D52"/>
    <mergeCell ref="E50:E52"/>
    <mergeCell ref="C100:E100"/>
    <mergeCell ref="C101:E101"/>
    <mergeCell ref="B102:E102"/>
    <mergeCell ref="C103:E103"/>
    <mergeCell ref="B69:B71"/>
    <mergeCell ref="C69:C71"/>
    <mergeCell ref="D69:D71"/>
    <mergeCell ref="E69:E71"/>
    <mergeCell ref="C94:E94"/>
    <mergeCell ref="C95:E95"/>
    <mergeCell ref="C97:E97"/>
    <mergeCell ref="F50:G50"/>
    <mergeCell ref="H50:I50"/>
    <mergeCell ref="J50:K50"/>
    <mergeCell ref="C116:E116"/>
    <mergeCell ref="C117:E117"/>
    <mergeCell ref="C118:E118"/>
    <mergeCell ref="C119:E119"/>
    <mergeCell ref="O101:AA101"/>
    <mergeCell ref="O104:AA104"/>
    <mergeCell ref="O107:AA107"/>
    <mergeCell ref="C105:E105"/>
    <mergeCell ref="B88:E88"/>
    <mergeCell ref="B106:B109"/>
    <mergeCell ref="C106:E109"/>
    <mergeCell ref="C110:E110"/>
    <mergeCell ref="B112:B115"/>
    <mergeCell ref="C89:E89"/>
    <mergeCell ref="C90:E90"/>
    <mergeCell ref="C91:E91"/>
    <mergeCell ref="B92:E92"/>
    <mergeCell ref="C93:E93"/>
    <mergeCell ref="H69:I69"/>
    <mergeCell ref="J69:K69"/>
    <mergeCell ref="L69:M69"/>
    <mergeCell ref="AQ33:AR34"/>
    <mergeCell ref="O98:AA98"/>
    <mergeCell ref="O89:AA89"/>
    <mergeCell ref="O92:AA92"/>
    <mergeCell ref="O95:AA95"/>
    <mergeCell ref="AJ31:AK32"/>
    <mergeCell ref="AL31:AM32"/>
    <mergeCell ref="V44:V46"/>
    <mergeCell ref="W44:W46"/>
    <mergeCell ref="X44:X46"/>
    <mergeCell ref="Y44:Y46"/>
    <mergeCell ref="AO33:AP34"/>
    <mergeCell ref="T49:T50"/>
    <mergeCell ref="U49:U50"/>
    <mergeCell ref="V49:V50"/>
    <mergeCell ref="W49:W50"/>
    <mergeCell ref="X49:X50"/>
    <mergeCell ref="Q48:R48"/>
    <mergeCell ref="S48:T48"/>
    <mergeCell ref="U48:V48"/>
    <mergeCell ref="W48:X48"/>
    <mergeCell ref="Q49:Q50"/>
    <mergeCell ref="R49:R50"/>
    <mergeCell ref="S49:S50"/>
    <mergeCell ref="AQ30:AR30"/>
    <mergeCell ref="AO31:AP32"/>
    <mergeCell ref="AQ31:AR32"/>
    <mergeCell ref="S28:T28"/>
    <mergeCell ref="AQ28:AR28"/>
    <mergeCell ref="AM29:AN29"/>
    <mergeCell ref="S29:T29"/>
    <mergeCell ref="AQ29:AR29"/>
    <mergeCell ref="AO25:AP26"/>
    <mergeCell ref="AQ25:AR26"/>
    <mergeCell ref="AM27:AN27"/>
    <mergeCell ref="S27:T27"/>
    <mergeCell ref="AQ27:AR27"/>
    <mergeCell ref="AH25:AI27"/>
    <mergeCell ref="AM25:AN26"/>
    <mergeCell ref="AM28:AN28"/>
    <mergeCell ref="AM30:AN30"/>
    <mergeCell ref="AF25:AG27"/>
    <mergeCell ref="AF28:AG28"/>
    <mergeCell ref="AF29:AG30"/>
    <mergeCell ref="Q30:R30"/>
    <mergeCell ref="U30:V30"/>
    <mergeCell ref="W30:X30"/>
    <mergeCell ref="B21:E21"/>
    <mergeCell ref="C23:E23"/>
    <mergeCell ref="Z17:AB17"/>
    <mergeCell ref="AC17:AD17"/>
    <mergeCell ref="Z15:AB15"/>
    <mergeCell ref="AC15:AD15"/>
    <mergeCell ref="Z16:AB16"/>
    <mergeCell ref="AC16:AD16"/>
    <mergeCell ref="C25:E25"/>
    <mergeCell ref="U15:W15"/>
    <mergeCell ref="X15:Y15"/>
    <mergeCell ref="R15:S15"/>
    <mergeCell ref="O15:Q15"/>
    <mergeCell ref="Q28:R28"/>
    <mergeCell ref="U28:V28"/>
    <mergeCell ref="W28:X28"/>
    <mergeCell ref="Q29:R29"/>
    <mergeCell ref="U29:V29"/>
    <mergeCell ref="W29:X29"/>
    <mergeCell ref="M70:M71"/>
    <mergeCell ref="P48:P50"/>
    <mergeCell ref="F69:G69"/>
    <mergeCell ref="O48:O50"/>
    <mergeCell ref="O13:Q13"/>
    <mergeCell ref="R13:S13"/>
    <mergeCell ref="U13:W13"/>
    <mergeCell ref="X13:Y13"/>
    <mergeCell ref="C18:E18"/>
    <mergeCell ref="C19:E19"/>
    <mergeCell ref="C20:E20"/>
    <mergeCell ref="C22:E22"/>
    <mergeCell ref="C24:E24"/>
    <mergeCell ref="O16:Q16"/>
    <mergeCell ref="C16:E16"/>
    <mergeCell ref="O14:Q14"/>
    <mergeCell ref="R14:S14"/>
    <mergeCell ref="U14:W14"/>
    <mergeCell ref="X14:Y14"/>
    <mergeCell ref="C26:E26"/>
    <mergeCell ref="C27:E27"/>
    <mergeCell ref="C28:E28"/>
    <mergeCell ref="C29:E29"/>
    <mergeCell ref="C30:E30"/>
    <mergeCell ref="Q31:R31"/>
    <mergeCell ref="O33:P34"/>
    <mergeCell ref="Q33:R34"/>
    <mergeCell ref="Q35:R35"/>
    <mergeCell ref="O35:P35"/>
    <mergeCell ref="Q32:R32"/>
    <mergeCell ref="W32:X32"/>
    <mergeCell ref="E121:M121"/>
    <mergeCell ref="O6:AA6"/>
    <mergeCell ref="O25:P26"/>
    <mergeCell ref="Q25:R26"/>
    <mergeCell ref="S25:T26"/>
    <mergeCell ref="U25:V26"/>
    <mergeCell ref="W25:X26"/>
    <mergeCell ref="Q27:R27"/>
    <mergeCell ref="U27:V27"/>
    <mergeCell ref="W27:X27"/>
    <mergeCell ref="F70:F71"/>
    <mergeCell ref="G70:G71"/>
    <mergeCell ref="H70:H71"/>
    <mergeCell ref="I70:I71"/>
    <mergeCell ref="J70:J71"/>
    <mergeCell ref="K70:K71"/>
    <mergeCell ref="L70:L71"/>
  </mergeCells>
  <dataValidations count="6">
    <dataValidation type="list" allowBlank="1" showInputMessage="1" showErrorMessage="1" sqref="B53:B67" xr:uid="{C00C040D-2B87-4B4D-80B8-24BB84A52C4F}">
      <formula1>Equipment</formula1>
    </dataValidation>
    <dataValidation type="list" allowBlank="1" showInputMessage="1" showErrorMessage="1" sqref="C14" xr:uid="{DD95D10E-C988-4D96-9D23-13A1562491B7}">
      <formula1>Location</formula1>
    </dataValidation>
    <dataValidation type="list" allowBlank="1" showInputMessage="1" showErrorMessage="1" sqref="E47:E48" xr:uid="{B36D1807-1D55-4E40-ADFA-D41DE4C9945D}">
      <formula1>",x"</formula1>
    </dataValidation>
    <dataValidation type="list" allowBlank="1" showInputMessage="1" showErrorMessage="1" sqref="E121" xr:uid="{05DAFF68-BC06-440E-A915-55B014162B36}">
      <formula1>"Yes,No"</formula1>
    </dataValidation>
    <dataValidation type="list" allowBlank="1" showInputMessage="1" showErrorMessage="1" sqref="F53:F66 H53:H66 J53:J66 L53:L66 F72:F85 H72:H85 J72:J85 L72:L85" xr:uid="{027E1ADB-782F-4CC7-9941-FE355DDF27E3}">
      <formula1>"0,1,2,3,4,5,6,7,8"</formula1>
    </dataValidation>
    <dataValidation type="list" allowBlank="1" showInputMessage="1" showErrorMessage="1" sqref="G53:G66 I53:I66 K53:K66 M53:M66 G72:G85 I72:I85 K72:K85 M72:M85" xr:uid="{05149D89-8CE8-401B-8F92-9B5738D46F8A}">
      <formula1>"0,1,2,3,4,5,6,7,8,9,10,11,12,13,14,15,16"</formula1>
    </dataValidation>
  </dataValidations>
  <printOptions horizontalCentered="1"/>
  <pageMargins left="0.25" right="0.25" top="0.25" bottom="0.25" header="0.3" footer="0.3"/>
  <pageSetup scale="80" orientation="landscape" r:id="rId1"/>
  <headerFooter>
    <oddFooter>Page &amp;P</oddFooter>
  </headerFooter>
  <rowBreaks count="4" manualBreakCount="4">
    <brk id="38" min="1" max="12" man="1"/>
    <brk id="66" min="1" max="12" man="1"/>
    <brk id="86" min="1" max="12" man="1"/>
    <brk id="101" min="1" max="12" man="1"/>
  </rowBreaks>
  <colBreaks count="1" manualBreakCount="1">
    <brk id="13" max="120"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276225</xdr:colOff>
                    <xdr:row>31</xdr:row>
                    <xdr:rowOff>0</xdr:rowOff>
                  </from>
                  <to>
                    <xdr:col>4</xdr:col>
                    <xdr:colOff>581025</xdr:colOff>
                    <xdr:row>32</xdr:row>
                    <xdr:rowOff>28575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276225</xdr:colOff>
                    <xdr:row>31</xdr:row>
                    <xdr:rowOff>180975</xdr:rowOff>
                  </from>
                  <to>
                    <xdr:col>4</xdr:col>
                    <xdr:colOff>581025</xdr:colOff>
                    <xdr:row>33</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276225</xdr:colOff>
                    <xdr:row>32</xdr:row>
                    <xdr:rowOff>171450</xdr:rowOff>
                  </from>
                  <to>
                    <xdr:col>4</xdr:col>
                    <xdr:colOff>581025</xdr:colOff>
                    <xdr:row>34</xdr:row>
                    <xdr:rowOff>9525</xdr:rowOff>
                  </to>
                </anchor>
              </controlPr>
            </control>
          </mc:Choice>
        </mc:AlternateContent>
        <mc:AlternateContent xmlns:mc="http://schemas.openxmlformats.org/markup-compatibility/2006">
          <mc:Choice Requires="x14">
            <control shapeId="11273" r:id="rId7" name="Check Box 9">
              <controlPr defaultSize="0" autoFill="0" autoLine="0" autoPict="0">
                <anchor moveWithCells="1">
                  <from>
                    <xdr:col>4</xdr:col>
                    <xdr:colOff>285750</xdr:colOff>
                    <xdr:row>39</xdr:row>
                    <xdr:rowOff>180975</xdr:rowOff>
                  </from>
                  <to>
                    <xdr:col>4</xdr:col>
                    <xdr:colOff>590550</xdr:colOff>
                    <xdr:row>41</xdr:row>
                    <xdr:rowOff>19050</xdr:rowOff>
                  </to>
                </anchor>
              </controlPr>
            </control>
          </mc:Choice>
        </mc:AlternateContent>
        <mc:AlternateContent xmlns:mc="http://schemas.openxmlformats.org/markup-compatibility/2006">
          <mc:Choice Requires="x14">
            <control shapeId="11274" r:id="rId8" name="Check Box 10">
              <controlPr defaultSize="0" autoFill="0" autoLine="0" autoPict="0">
                <anchor moveWithCells="1">
                  <from>
                    <xdr:col>4</xdr:col>
                    <xdr:colOff>285750</xdr:colOff>
                    <xdr:row>40</xdr:row>
                    <xdr:rowOff>171450</xdr:rowOff>
                  </from>
                  <to>
                    <xdr:col>4</xdr:col>
                    <xdr:colOff>590550</xdr:colOff>
                    <xdr:row>42</xdr:row>
                    <xdr:rowOff>9525</xdr:rowOff>
                  </to>
                </anchor>
              </controlPr>
            </control>
          </mc:Choice>
        </mc:AlternateContent>
        <mc:AlternateContent xmlns:mc="http://schemas.openxmlformats.org/markup-compatibility/2006">
          <mc:Choice Requires="x14">
            <control shapeId="11275" r:id="rId9" name="Check Box 11">
              <controlPr defaultSize="0" autoFill="0" autoLine="0" autoPict="0">
                <anchor moveWithCells="1">
                  <from>
                    <xdr:col>4</xdr:col>
                    <xdr:colOff>285750</xdr:colOff>
                    <xdr:row>41</xdr:row>
                    <xdr:rowOff>161925</xdr:rowOff>
                  </from>
                  <to>
                    <xdr:col>4</xdr:col>
                    <xdr:colOff>590550</xdr:colOff>
                    <xdr:row>43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A6B85-6242-4280-B211-4E20D1A8A6DD}">
  <dimension ref="B1:AG123"/>
  <sheetViews>
    <sheetView zoomScaleNormal="100" zoomScaleSheetLayoutView="82" workbookViewId="0"/>
  </sheetViews>
  <sheetFormatPr defaultRowHeight="15" x14ac:dyDescent="0.25"/>
  <cols>
    <col min="1" max="1" width="3.85546875" style="1" customWidth="1"/>
    <col min="2" max="2" width="48.42578125" style="1" customWidth="1"/>
    <col min="3" max="3" width="26.5703125" style="1" customWidth="1"/>
    <col min="4" max="4" width="11.140625" style="1" customWidth="1"/>
    <col min="5" max="5" width="21.5703125" style="1" customWidth="1"/>
    <col min="6" max="8" width="13.42578125" style="1" customWidth="1"/>
    <col min="9" max="20" width="8.140625" style="1" customWidth="1"/>
    <col min="21" max="22" width="11.140625" style="1" customWidth="1"/>
    <col min="23" max="23" width="9.5703125" style="1" bestFit="1" customWidth="1"/>
    <col min="24" max="28" width="9.140625" style="1"/>
    <col min="29" max="33" width="9.140625" style="38"/>
    <col min="34" max="16384" width="9.140625" style="1"/>
  </cols>
  <sheetData>
    <row r="1" spans="2:27" ht="26.25" customHeight="1" x14ac:dyDescent="0.9">
      <c r="B1" s="68"/>
      <c r="C1" s="69"/>
      <c r="D1" s="69"/>
      <c r="E1" s="70" t="s">
        <v>1247</v>
      </c>
    </row>
    <row r="2" spans="2:27" ht="26.25" customHeight="1" x14ac:dyDescent="0.55000000000000004">
      <c r="B2" s="71" t="s">
        <v>1250</v>
      </c>
      <c r="C2" s="69"/>
      <c r="D2" s="69"/>
      <c r="E2" s="72" t="s">
        <v>1246</v>
      </c>
    </row>
    <row r="3" spans="2:27" ht="26.25" customHeight="1" x14ac:dyDescent="0.25">
      <c r="B3" s="69"/>
      <c r="C3" s="69"/>
      <c r="D3" s="69"/>
      <c r="E3" s="69"/>
      <c r="H3" s="181"/>
      <c r="I3" s="181"/>
      <c r="J3" s="201"/>
      <c r="K3" s="201"/>
      <c r="L3" s="201"/>
      <c r="M3" s="201"/>
      <c r="N3" s="201"/>
      <c r="O3" s="201"/>
      <c r="P3" s="201"/>
      <c r="Q3" s="201"/>
      <c r="R3" s="201"/>
      <c r="S3" s="201"/>
      <c r="T3" s="201"/>
      <c r="U3" s="38"/>
      <c r="V3" s="38"/>
      <c r="W3" s="38"/>
      <c r="X3" s="38"/>
      <c r="Y3" s="38"/>
      <c r="Z3" s="38"/>
      <c r="AA3" s="38"/>
    </row>
    <row r="4" spans="2:27" ht="26.25" customHeight="1" x14ac:dyDescent="0.35">
      <c r="B4" s="73" t="s">
        <v>1253</v>
      </c>
      <c r="C4" s="69"/>
      <c r="D4" s="69"/>
      <c r="E4" s="69"/>
      <c r="H4" s="32"/>
      <c r="I4" s="32"/>
      <c r="J4" s="32"/>
      <c r="K4" s="32"/>
      <c r="L4" s="32"/>
      <c r="M4" s="32"/>
      <c r="N4" s="32"/>
      <c r="O4" s="32"/>
      <c r="P4" s="32"/>
      <c r="Q4" s="32"/>
      <c r="R4" s="32"/>
      <c r="S4" s="32"/>
      <c r="T4" s="33"/>
      <c r="U4" s="38"/>
      <c r="V4" s="38"/>
      <c r="W4" s="38"/>
      <c r="X4" s="38"/>
      <c r="Y4" s="38"/>
      <c r="Z4" s="38"/>
      <c r="AA4" s="38"/>
    </row>
    <row r="5" spans="2:27" ht="16.5" customHeight="1" x14ac:dyDescent="0.35">
      <c r="B5" s="73"/>
      <c r="C5" s="69"/>
      <c r="D5" s="73"/>
      <c r="E5" s="69"/>
      <c r="H5" s="38"/>
      <c r="I5" s="38"/>
      <c r="J5" s="38"/>
      <c r="K5" s="38"/>
      <c r="L5" s="38"/>
      <c r="M5" s="38"/>
      <c r="N5" s="38"/>
      <c r="O5" s="38"/>
      <c r="P5" s="38"/>
      <c r="Q5" s="38"/>
      <c r="R5" s="38"/>
      <c r="S5" s="38"/>
      <c r="T5" s="38"/>
      <c r="U5" s="38"/>
      <c r="V5" s="38"/>
      <c r="W5" s="38"/>
      <c r="X5" s="38"/>
      <c r="Y5" s="38"/>
      <c r="Z5" s="38"/>
      <c r="AA5" s="38"/>
    </row>
    <row r="6" spans="2:27" ht="54.75" customHeight="1" x14ac:dyDescent="0.25">
      <c r="B6" s="205" t="s">
        <v>1326</v>
      </c>
      <c r="C6" s="205"/>
      <c r="D6" s="205"/>
      <c r="E6" s="205"/>
      <c r="H6" s="38"/>
      <c r="I6" s="38"/>
      <c r="J6" s="38"/>
      <c r="K6" s="38"/>
      <c r="L6" s="38"/>
      <c r="M6" s="38"/>
      <c r="N6" s="38"/>
      <c r="O6" s="38"/>
      <c r="P6" s="38"/>
      <c r="Q6" s="38"/>
      <c r="R6" s="38"/>
      <c r="S6" s="38"/>
      <c r="T6" s="38"/>
      <c r="U6" s="38"/>
      <c r="V6" s="38"/>
      <c r="W6" s="38"/>
      <c r="X6" s="38"/>
      <c r="Y6" s="38"/>
      <c r="Z6" s="38"/>
      <c r="AA6" s="38"/>
    </row>
    <row r="7" spans="2:27" x14ac:dyDescent="0.25">
      <c r="B7" s="69"/>
      <c r="C7" s="69"/>
      <c r="D7" s="69"/>
      <c r="E7" s="69"/>
      <c r="H7" s="38"/>
      <c r="I7" s="38"/>
      <c r="J7" s="181" t="s">
        <v>1089</v>
      </c>
      <c r="K7" s="181"/>
      <c r="L7" s="201"/>
      <c r="M7" s="201"/>
      <c r="N7" s="201"/>
      <c r="O7" s="201"/>
      <c r="P7" s="201"/>
      <c r="Q7" s="201"/>
      <c r="R7" s="201"/>
      <c r="S7" s="201"/>
      <c r="T7" s="201"/>
      <c r="U7" s="201"/>
      <c r="V7" s="201"/>
      <c r="W7" s="38"/>
      <c r="X7" s="38"/>
      <c r="Y7" s="38"/>
      <c r="Z7" s="38"/>
      <c r="AA7" s="38"/>
    </row>
    <row r="8" spans="2:27" x14ac:dyDescent="0.25">
      <c r="B8" s="5" t="s">
        <v>1092</v>
      </c>
      <c r="C8" s="95"/>
      <c r="D8" s="95"/>
      <c r="E8" s="95"/>
      <c r="H8" s="38"/>
      <c r="I8" s="38"/>
      <c r="J8" s="32" t="s">
        <v>1075</v>
      </c>
      <c r="K8" s="32" t="s">
        <v>1076</v>
      </c>
      <c r="L8" s="32" t="s">
        <v>1077</v>
      </c>
      <c r="M8" s="32" t="s">
        <v>1078</v>
      </c>
      <c r="N8" s="32" t="s">
        <v>1079</v>
      </c>
      <c r="O8" s="32" t="s">
        <v>1080</v>
      </c>
      <c r="P8" s="32" t="s">
        <v>1081</v>
      </c>
      <c r="Q8" s="32" t="s">
        <v>1082</v>
      </c>
      <c r="R8" s="32" t="s">
        <v>1083</v>
      </c>
      <c r="S8" s="32" t="s">
        <v>1084</v>
      </c>
      <c r="T8" s="32" t="s">
        <v>1085</v>
      </c>
      <c r="U8" s="32" t="s">
        <v>1086</v>
      </c>
      <c r="V8" s="33" t="s">
        <v>1090</v>
      </c>
      <c r="W8" s="38"/>
      <c r="X8" s="38"/>
      <c r="Y8" s="38"/>
      <c r="Z8" s="38"/>
      <c r="AA8" s="38"/>
    </row>
    <row r="9" spans="2:27" x14ac:dyDescent="0.25">
      <c r="B9" s="310" t="s">
        <v>0</v>
      </c>
      <c r="C9" s="310"/>
      <c r="D9" s="304"/>
      <c r="E9" s="304"/>
      <c r="H9" s="38"/>
      <c r="I9" s="38"/>
      <c r="J9" s="35" t="e">
        <f>VLOOKUP($C$15,Lists!$D$17:$P$20,2,FALSE)</f>
        <v>#N/A</v>
      </c>
      <c r="K9" s="35" t="e">
        <f>VLOOKUP($C$15,Lists!$D$17:$P$20,3,FALSE)</f>
        <v>#N/A</v>
      </c>
      <c r="L9" s="35" t="e">
        <f>VLOOKUP($C$15,Lists!$D$17:$P$20,4,FALSE)</f>
        <v>#N/A</v>
      </c>
      <c r="M9" s="35" t="e">
        <f>VLOOKUP($C$15,Lists!$D$17:$P$20,5,FALSE)</f>
        <v>#N/A</v>
      </c>
      <c r="N9" s="35" t="e">
        <f>VLOOKUP($C$15,Lists!$D$17:$P$20,6,FALSE)</f>
        <v>#N/A</v>
      </c>
      <c r="O9" s="35" t="e">
        <f>VLOOKUP($C$15,Lists!$D$17:$P$20,7,FALSE)</f>
        <v>#N/A</v>
      </c>
      <c r="P9" s="35" t="e">
        <f>VLOOKUP($C$15,Lists!$D$17:$P$20,8,FALSE)</f>
        <v>#N/A</v>
      </c>
      <c r="Q9" s="35" t="e">
        <f>VLOOKUP($C$15,Lists!$D$17:$P$20,9,FALSE)</f>
        <v>#N/A</v>
      </c>
      <c r="R9" s="35" t="e">
        <f>VLOOKUP($C$15,Lists!$D$17:$P$20,10,FALSE)</f>
        <v>#N/A</v>
      </c>
      <c r="S9" s="35" t="e">
        <f>VLOOKUP($C$15,Lists!$D$17:$P$20,11,FALSE)</f>
        <v>#N/A</v>
      </c>
      <c r="T9" s="35" t="e">
        <f>VLOOKUP($C$15,Lists!$D$17:$P$20,12,FALSE)</f>
        <v>#N/A</v>
      </c>
      <c r="U9" s="35" t="e">
        <f>VLOOKUP($C$15,Lists!$D$17:$P$20,13,FALSE)</f>
        <v>#N/A</v>
      </c>
      <c r="V9" s="35" t="e">
        <f>SUM(J9:U9)</f>
        <v>#N/A</v>
      </c>
      <c r="W9" s="38"/>
      <c r="X9" s="38"/>
      <c r="Y9" s="38"/>
      <c r="Z9" s="38"/>
      <c r="AA9" s="38"/>
    </row>
    <row r="10" spans="2:27" x14ac:dyDescent="0.25">
      <c r="B10" s="303" t="s">
        <v>1234</v>
      </c>
      <c r="C10" s="303"/>
      <c r="D10" s="304"/>
      <c r="E10" s="304"/>
      <c r="H10" s="38"/>
      <c r="I10" s="38"/>
      <c r="J10" s="40"/>
      <c r="K10" s="40"/>
      <c r="L10" s="40"/>
      <c r="M10" s="40"/>
      <c r="N10" s="40"/>
      <c r="O10" s="40"/>
      <c r="P10" s="40"/>
      <c r="Q10" s="40"/>
      <c r="R10" s="204" t="s">
        <v>1091</v>
      </c>
      <c r="S10" s="204"/>
      <c r="T10" s="204"/>
      <c r="U10" s="204"/>
      <c r="V10" s="37" t="e">
        <f>V9/365</f>
        <v>#N/A</v>
      </c>
      <c r="W10" s="38"/>
      <c r="X10" s="38"/>
      <c r="Y10" s="38"/>
      <c r="Z10" s="38"/>
      <c r="AA10" s="38"/>
    </row>
    <row r="11" spans="2:27" x14ac:dyDescent="0.25">
      <c r="B11" s="81" t="s">
        <v>10</v>
      </c>
      <c r="C11" s="305"/>
      <c r="D11" s="306"/>
      <c r="E11" s="306"/>
      <c r="H11" s="38"/>
      <c r="I11" s="38"/>
      <c r="J11" s="181" t="s">
        <v>1107</v>
      </c>
      <c r="K11" s="181"/>
      <c r="L11" s="201"/>
      <c r="M11" s="201"/>
      <c r="N11" s="201"/>
      <c r="O11" s="201"/>
      <c r="P11" s="201"/>
      <c r="Q11" s="201"/>
      <c r="R11" s="201"/>
      <c r="S11" s="201"/>
      <c r="T11" s="201"/>
      <c r="U11" s="201"/>
      <c r="V11" s="201"/>
      <c r="W11" s="38"/>
      <c r="X11" s="38"/>
      <c r="Y11" s="38"/>
      <c r="Z11" s="38"/>
      <c r="AA11" s="38"/>
    </row>
    <row r="12" spans="2:27" x14ac:dyDescent="0.25">
      <c r="B12" s="81" t="s">
        <v>11</v>
      </c>
      <c r="C12" s="305"/>
      <c r="D12" s="306"/>
      <c r="E12" s="306"/>
      <c r="H12" s="38"/>
      <c r="I12" s="38"/>
      <c r="J12" s="32" t="s">
        <v>1075</v>
      </c>
      <c r="K12" s="32" t="s">
        <v>1076</v>
      </c>
      <c r="L12" s="32" t="s">
        <v>1077</v>
      </c>
      <c r="M12" s="32" t="s">
        <v>1078</v>
      </c>
      <c r="N12" s="32" t="s">
        <v>1079</v>
      </c>
      <c r="O12" s="32" t="s">
        <v>1080</v>
      </c>
      <c r="P12" s="32" t="s">
        <v>1081</v>
      </c>
      <c r="Q12" s="32" t="s">
        <v>1082</v>
      </c>
      <c r="R12" s="32" t="s">
        <v>1083</v>
      </c>
      <c r="S12" s="32" t="s">
        <v>1084</v>
      </c>
      <c r="T12" s="32" t="s">
        <v>1085</v>
      </c>
      <c r="U12" s="32" t="s">
        <v>1086</v>
      </c>
      <c r="V12" s="33" t="s">
        <v>1090</v>
      </c>
      <c r="W12" s="38"/>
      <c r="X12" s="38"/>
      <c r="Y12" s="38"/>
      <c r="Z12" s="38"/>
      <c r="AA12" s="38"/>
    </row>
    <row r="13" spans="2:27" x14ac:dyDescent="0.25">
      <c r="B13" s="81" t="s">
        <v>1224</v>
      </c>
      <c r="C13" s="305"/>
      <c r="D13" s="306"/>
      <c r="E13" s="306"/>
      <c r="H13" s="38"/>
      <c r="I13" s="38"/>
      <c r="J13" s="35">
        <v>31</v>
      </c>
      <c r="K13" s="35">
        <v>28</v>
      </c>
      <c r="L13" s="35">
        <v>31</v>
      </c>
      <c r="M13" s="35">
        <v>30</v>
      </c>
      <c r="N13" s="35">
        <v>31</v>
      </c>
      <c r="O13" s="35">
        <v>30</v>
      </c>
      <c r="P13" s="35">
        <v>31</v>
      </c>
      <c r="Q13" s="35">
        <v>31</v>
      </c>
      <c r="R13" s="35">
        <v>30</v>
      </c>
      <c r="S13" s="35">
        <v>31</v>
      </c>
      <c r="T13" s="35">
        <v>30</v>
      </c>
      <c r="U13" s="35">
        <v>31</v>
      </c>
      <c r="V13" s="35">
        <f>SUM(J13:U13)</f>
        <v>365</v>
      </c>
      <c r="W13" s="38"/>
      <c r="X13" s="38"/>
      <c r="Y13" s="38"/>
      <c r="Z13" s="38"/>
      <c r="AA13" s="38"/>
    </row>
    <row r="14" spans="2:27" x14ac:dyDescent="0.25">
      <c r="B14" s="81" t="s">
        <v>1</v>
      </c>
      <c r="C14" s="248"/>
      <c r="D14" s="291"/>
      <c r="E14" s="292"/>
      <c r="H14" s="38"/>
      <c r="I14" s="38"/>
      <c r="J14" s="38"/>
      <c r="K14" s="38"/>
      <c r="L14" s="38"/>
      <c r="M14" s="38"/>
      <c r="N14" s="38"/>
      <c r="O14" s="38"/>
      <c r="P14" s="38"/>
      <c r="Q14" s="38"/>
      <c r="R14" s="38"/>
      <c r="S14" s="38"/>
      <c r="T14" s="38"/>
      <c r="U14" s="38"/>
      <c r="V14" s="38"/>
      <c r="W14" s="38"/>
      <c r="X14" s="38"/>
      <c r="Y14" s="38"/>
      <c r="Z14" s="38"/>
      <c r="AA14" s="38"/>
    </row>
    <row r="15" spans="2:27" x14ac:dyDescent="0.25">
      <c r="B15" s="81" t="s">
        <v>24</v>
      </c>
      <c r="C15" s="216" t="e">
        <f>VLOOKUP(C14,Lists!A2:B1035,2,TRUE)</f>
        <v>#N/A</v>
      </c>
      <c r="D15" s="217"/>
      <c r="E15" s="218"/>
      <c r="H15" s="38"/>
      <c r="I15" s="38"/>
      <c r="J15" s="38"/>
      <c r="K15" s="38"/>
      <c r="L15" s="38"/>
      <c r="M15" s="38"/>
      <c r="N15" s="38"/>
      <c r="O15" s="38"/>
      <c r="P15" s="38"/>
      <c r="Q15" s="38"/>
      <c r="R15" s="38"/>
      <c r="S15" s="38"/>
      <c r="T15" s="38"/>
      <c r="U15" s="38"/>
      <c r="V15" s="38"/>
      <c r="W15" s="38"/>
      <c r="X15" s="38"/>
      <c r="Y15" s="38"/>
      <c r="Z15" s="38"/>
      <c r="AA15" s="38"/>
    </row>
    <row r="16" spans="2:27" x14ac:dyDescent="0.25">
      <c r="B16" s="81" t="s">
        <v>1258</v>
      </c>
      <c r="C16" s="305"/>
      <c r="D16" s="306"/>
      <c r="E16" s="306"/>
      <c r="H16" s="38"/>
      <c r="I16" s="38"/>
      <c r="J16" s="38"/>
      <c r="K16" s="38"/>
      <c r="L16" s="38"/>
      <c r="M16" s="38"/>
      <c r="N16" s="38"/>
      <c r="O16" s="38"/>
      <c r="P16" s="38"/>
      <c r="Q16" s="38"/>
      <c r="R16" s="38"/>
      <c r="S16" s="38"/>
      <c r="T16" s="38"/>
      <c r="U16" s="38"/>
      <c r="V16" s="38"/>
      <c r="W16" s="38"/>
      <c r="X16" s="38"/>
      <c r="Y16" s="38"/>
      <c r="Z16" s="38"/>
      <c r="AA16" s="38"/>
    </row>
    <row r="17" spans="2:33" x14ac:dyDescent="0.25">
      <c r="B17" s="187" t="s">
        <v>1235</v>
      </c>
      <c r="C17" s="307"/>
      <c r="D17" s="308"/>
      <c r="E17" s="309"/>
      <c r="H17" s="38"/>
      <c r="I17" s="38"/>
      <c r="J17" s="38"/>
      <c r="K17" s="38"/>
      <c r="L17" s="38"/>
      <c r="M17" s="38"/>
      <c r="N17" s="38"/>
      <c r="O17" s="38"/>
      <c r="P17" s="38"/>
      <c r="Q17" s="38"/>
      <c r="R17" s="38"/>
      <c r="S17" s="38"/>
      <c r="T17" s="38"/>
      <c r="U17" s="38"/>
      <c r="V17" s="38"/>
      <c r="W17" s="38"/>
      <c r="X17" s="38"/>
      <c r="Y17" s="38"/>
      <c r="Z17" s="38"/>
      <c r="AA17" s="38"/>
    </row>
    <row r="18" spans="2:33" x14ac:dyDescent="0.25">
      <c r="B18" s="81" t="s">
        <v>1236</v>
      </c>
      <c r="C18" s="248"/>
      <c r="D18" s="249"/>
      <c r="E18" s="250"/>
    </row>
    <row r="19" spans="2:33" x14ac:dyDescent="0.25">
      <c r="B19" s="81" t="s">
        <v>1237</v>
      </c>
      <c r="C19" s="248"/>
      <c r="D19" s="249"/>
      <c r="E19" s="250"/>
      <c r="I19" s="6"/>
      <c r="J19" s="210" t="s">
        <v>1215</v>
      </c>
      <c r="K19" s="210"/>
      <c r="L19" s="210"/>
      <c r="M19" s="210"/>
      <c r="N19" s="210"/>
      <c r="O19" s="6"/>
      <c r="P19" s="6"/>
      <c r="Q19" s="6"/>
      <c r="R19" s="6"/>
      <c r="S19" s="6"/>
      <c r="T19" s="6"/>
    </row>
    <row r="20" spans="2:33" x14ac:dyDescent="0.25">
      <c r="B20" s="81" t="s">
        <v>12</v>
      </c>
      <c r="C20" s="248"/>
      <c r="D20" s="249"/>
      <c r="E20" s="250"/>
      <c r="I20" s="6"/>
      <c r="J20" s="182" t="s">
        <v>1097</v>
      </c>
      <c r="K20" s="183"/>
      <c r="L20" s="184"/>
      <c r="M20" s="195">
        <v>0.22650000000000001</v>
      </c>
      <c r="N20" s="196"/>
      <c r="P20" s="182" t="s">
        <v>1167</v>
      </c>
      <c r="Q20" s="183"/>
      <c r="R20" s="184"/>
      <c r="S20" s="243" t="e">
        <f>C97*1000*X20</f>
        <v>#N/A</v>
      </c>
      <c r="T20" s="244"/>
      <c r="U20" s="182" t="s">
        <v>1216</v>
      </c>
      <c r="V20" s="183"/>
      <c r="W20" s="184"/>
      <c r="X20" s="199">
        <v>0.13</v>
      </c>
      <c r="Y20" s="200"/>
    </row>
    <row r="21" spans="2:33" x14ac:dyDescent="0.25">
      <c r="B21" s="187" t="s">
        <v>1238</v>
      </c>
      <c r="C21" s="307"/>
      <c r="D21" s="308"/>
      <c r="E21" s="309"/>
      <c r="I21" s="6"/>
      <c r="J21" s="182" t="s">
        <v>1098</v>
      </c>
      <c r="K21" s="183"/>
      <c r="L21" s="184"/>
      <c r="M21" s="397" t="e">
        <f>S25/(C97*1000)</f>
        <v>#N/A</v>
      </c>
      <c r="N21" s="398"/>
      <c r="P21" s="182" t="s">
        <v>1168</v>
      </c>
      <c r="Q21" s="183"/>
      <c r="R21" s="184"/>
      <c r="S21" s="243" t="e">
        <f>C102*X21</f>
        <v>#N/A</v>
      </c>
      <c r="T21" s="244"/>
      <c r="U21" s="182" t="s">
        <v>1217</v>
      </c>
      <c r="V21" s="183"/>
      <c r="W21" s="184"/>
      <c r="X21" s="199">
        <v>22</v>
      </c>
      <c r="Y21" s="200"/>
    </row>
    <row r="22" spans="2:33" x14ac:dyDescent="0.25">
      <c r="B22" s="81" t="s">
        <v>1239</v>
      </c>
      <c r="C22" s="248"/>
      <c r="D22" s="249"/>
      <c r="E22" s="250"/>
      <c r="I22" s="6"/>
      <c r="J22" s="208" t="s">
        <v>1230</v>
      </c>
      <c r="K22" s="208"/>
      <c r="L22" s="208"/>
      <c r="M22" s="396">
        <v>0.7</v>
      </c>
      <c r="N22" s="396"/>
      <c r="P22" s="182" t="s">
        <v>1169</v>
      </c>
      <c r="Q22" s="183"/>
      <c r="R22" s="184"/>
      <c r="S22" s="243" t="e">
        <f>C100*X22</f>
        <v>#N/A</v>
      </c>
      <c r="T22" s="244"/>
      <c r="U22" s="182" t="s">
        <v>1219</v>
      </c>
      <c r="V22" s="183"/>
      <c r="W22" s="184"/>
      <c r="X22" s="199">
        <v>100</v>
      </c>
      <c r="Y22" s="200"/>
    </row>
    <row r="23" spans="2:33" x14ac:dyDescent="0.25">
      <c r="B23" s="81" t="s">
        <v>1240</v>
      </c>
      <c r="C23" s="248"/>
      <c r="D23" s="249"/>
      <c r="E23" s="250"/>
      <c r="I23" s="6"/>
      <c r="J23" s="182" t="s">
        <v>1105</v>
      </c>
      <c r="K23" s="183"/>
      <c r="L23" s="184"/>
      <c r="M23" s="199">
        <v>0.3</v>
      </c>
      <c r="N23" s="200"/>
      <c r="P23" s="182" t="s">
        <v>1170</v>
      </c>
      <c r="Q23" s="183"/>
      <c r="R23" s="184"/>
      <c r="S23" s="243">
        <f>C101*X23</f>
        <v>0</v>
      </c>
      <c r="T23" s="244"/>
      <c r="U23" s="182" t="s">
        <v>1220</v>
      </c>
      <c r="V23" s="183"/>
      <c r="W23" s="184"/>
      <c r="X23" s="199">
        <v>150</v>
      </c>
      <c r="Y23" s="200"/>
    </row>
    <row r="24" spans="2:33" x14ac:dyDescent="0.25">
      <c r="B24" s="81" t="s">
        <v>12</v>
      </c>
      <c r="C24" s="248"/>
      <c r="D24" s="249"/>
      <c r="E24" s="250"/>
      <c r="I24" s="6"/>
      <c r="J24" s="182" t="s">
        <v>1222</v>
      </c>
      <c r="K24" s="183"/>
      <c r="L24" s="184"/>
      <c r="M24" s="390">
        <v>1.2</v>
      </c>
      <c r="N24" s="391"/>
      <c r="P24" s="182" t="s">
        <v>1171</v>
      </c>
      <c r="Q24" s="183"/>
      <c r="R24" s="184"/>
      <c r="S24" s="243" t="e">
        <f>X24*SUM(S20:T23)</f>
        <v>#N/A</v>
      </c>
      <c r="T24" s="244"/>
      <c r="U24" s="182" t="s">
        <v>1221</v>
      </c>
      <c r="V24" s="183"/>
      <c r="W24" s="184"/>
      <c r="X24" s="197">
        <v>0.25</v>
      </c>
      <c r="Y24" s="198"/>
    </row>
    <row r="25" spans="2:33" ht="15" customHeight="1" x14ac:dyDescent="0.25">
      <c r="B25" s="81" t="s">
        <v>1</v>
      </c>
      <c r="C25" s="248"/>
      <c r="D25" s="249"/>
      <c r="E25" s="250"/>
      <c r="I25" s="6"/>
      <c r="J25" s="394"/>
      <c r="K25" s="394"/>
      <c r="L25" s="394"/>
      <c r="M25" s="395"/>
      <c r="N25" s="395"/>
      <c r="P25" s="182" t="s">
        <v>1172</v>
      </c>
      <c r="Q25" s="183"/>
      <c r="R25" s="184"/>
      <c r="S25" s="243" t="e">
        <f>SUM(S20:T24)</f>
        <v>#N/A</v>
      </c>
      <c r="T25" s="244"/>
    </row>
    <row r="26" spans="2:33" x14ac:dyDescent="0.25">
      <c r="B26" s="81" t="s">
        <v>1237</v>
      </c>
      <c r="C26" s="248"/>
      <c r="D26" s="249"/>
      <c r="E26" s="250"/>
      <c r="I26" s="38"/>
      <c r="J26" s="402"/>
      <c r="K26" s="402"/>
      <c r="L26" s="402"/>
      <c r="M26" s="403"/>
      <c r="N26" s="403"/>
      <c r="O26" s="38"/>
      <c r="P26" s="38"/>
      <c r="Q26" s="38"/>
      <c r="R26" s="38"/>
      <c r="S26" s="38"/>
      <c r="T26" s="38"/>
      <c r="U26" s="38"/>
      <c r="V26" s="38"/>
      <c r="W26" s="38"/>
      <c r="X26" s="38"/>
      <c r="Y26" s="38"/>
      <c r="Z26" s="38"/>
      <c r="AA26" s="38"/>
    </row>
    <row r="27" spans="2:33" s="7" customFormat="1" x14ac:dyDescent="0.25">
      <c r="B27" s="81" t="s">
        <v>1241</v>
      </c>
      <c r="C27" s="248"/>
      <c r="D27" s="249"/>
      <c r="E27" s="250"/>
      <c r="F27" s="1"/>
      <c r="G27" s="1"/>
      <c r="H27" s="1"/>
      <c r="I27" s="31"/>
      <c r="J27" s="136" t="s">
        <v>1231</v>
      </c>
      <c r="K27" s="31"/>
      <c r="L27" s="31"/>
      <c r="M27" s="31"/>
      <c r="N27" s="31"/>
      <c r="O27" s="31"/>
      <c r="P27" s="31"/>
      <c r="Q27" s="31"/>
      <c r="R27" s="31"/>
      <c r="S27" s="31"/>
      <c r="T27" s="31"/>
      <c r="U27" s="31"/>
      <c r="V27" s="31"/>
      <c r="W27" s="31"/>
      <c r="X27" s="31"/>
      <c r="Y27" s="31"/>
      <c r="Z27" s="31"/>
      <c r="AA27" s="31"/>
      <c r="AC27" s="31"/>
      <c r="AD27" s="31"/>
      <c r="AE27" s="31"/>
      <c r="AF27" s="31"/>
      <c r="AG27" s="31"/>
    </row>
    <row r="28" spans="2:33" x14ac:dyDescent="0.25">
      <c r="B28" s="81" t="s">
        <v>1242</v>
      </c>
      <c r="C28" s="248"/>
      <c r="D28" s="249"/>
      <c r="E28" s="250"/>
      <c r="I28" s="31"/>
      <c r="J28" s="38"/>
      <c r="K28" s="38"/>
      <c r="L28" s="38"/>
      <c r="M28" s="38"/>
      <c r="N28" s="38"/>
      <c r="O28" s="38"/>
      <c r="P28" s="38"/>
      <c r="Q28" s="38"/>
      <c r="R28" s="38"/>
      <c r="S28" s="38"/>
      <c r="T28" s="38"/>
      <c r="U28" s="38"/>
      <c r="V28" s="38"/>
      <c r="W28" s="38"/>
      <c r="X28" s="38"/>
      <c r="Y28" s="38"/>
      <c r="Z28" s="38"/>
      <c r="AA28" s="38"/>
    </row>
    <row r="29" spans="2:33" x14ac:dyDescent="0.25">
      <c r="B29" s="81" t="s">
        <v>1243</v>
      </c>
      <c r="C29" s="248"/>
      <c r="D29" s="249"/>
      <c r="E29" s="250"/>
      <c r="I29" s="31"/>
      <c r="J29" s="38"/>
      <c r="K29" s="38"/>
      <c r="L29" s="38"/>
      <c r="M29" s="38"/>
      <c r="N29" s="38"/>
      <c r="O29" s="38"/>
      <c r="P29" s="38"/>
      <c r="Q29" s="38"/>
      <c r="R29" s="38"/>
      <c r="S29" s="38"/>
      <c r="T29" s="38"/>
      <c r="U29" s="38"/>
      <c r="V29" s="38"/>
      <c r="W29" s="38"/>
      <c r="X29" s="38"/>
      <c r="Y29" s="38"/>
      <c r="Z29" s="38"/>
      <c r="AA29" s="38"/>
    </row>
    <row r="30" spans="2:33" ht="15" customHeight="1" x14ac:dyDescent="0.25">
      <c r="B30" s="81" t="s">
        <v>1244</v>
      </c>
      <c r="C30" s="248"/>
      <c r="D30" s="249"/>
      <c r="E30" s="250"/>
      <c r="I30" s="38"/>
      <c r="J30" s="38"/>
      <c r="K30" s="38"/>
      <c r="L30" s="38"/>
      <c r="M30" s="38"/>
      <c r="N30" s="38"/>
      <c r="O30" s="38"/>
      <c r="P30" s="38"/>
      <c r="Q30" s="38"/>
      <c r="R30" s="38"/>
      <c r="S30" s="38"/>
      <c r="T30" s="38"/>
      <c r="U30" s="38"/>
      <c r="V30" s="38"/>
      <c r="W30" s="38"/>
      <c r="X30" s="38"/>
      <c r="Y30" s="38"/>
      <c r="Z30" s="38"/>
      <c r="AA30" s="38"/>
    </row>
    <row r="31" spans="2:33" ht="15" customHeight="1" x14ac:dyDescent="0.25">
      <c r="B31" s="187" t="s">
        <v>14</v>
      </c>
      <c r="C31" s="307"/>
      <c r="D31" s="308"/>
      <c r="E31" s="309"/>
      <c r="I31" s="38"/>
      <c r="J31" s="38"/>
      <c r="K31" s="38"/>
      <c r="L31" s="38"/>
      <c r="M31" s="38"/>
      <c r="N31" s="38"/>
      <c r="O31" s="38"/>
      <c r="P31" s="38"/>
      <c r="Q31" s="38"/>
      <c r="R31" s="38"/>
      <c r="S31" s="38"/>
      <c r="T31" s="38"/>
      <c r="U31" s="38"/>
      <c r="V31" s="38"/>
      <c r="W31" s="38"/>
      <c r="X31" s="38"/>
      <c r="Y31" s="38"/>
      <c r="Z31" s="38"/>
      <c r="AA31" s="38"/>
    </row>
    <row r="32" spans="2:33" ht="15" customHeight="1" x14ac:dyDescent="0.25">
      <c r="B32" s="399" t="s">
        <v>14</v>
      </c>
      <c r="C32" s="216" t="s">
        <v>13</v>
      </c>
      <c r="D32" s="217"/>
      <c r="E32" s="218"/>
      <c r="I32" s="38"/>
      <c r="J32" s="38"/>
      <c r="K32" s="38"/>
      <c r="L32" s="38"/>
      <c r="M32" s="38"/>
      <c r="N32" s="38"/>
      <c r="O32" s="38" t="s">
        <v>1125</v>
      </c>
      <c r="P32" s="38"/>
      <c r="Q32" s="38"/>
      <c r="R32" s="38"/>
      <c r="S32" s="38"/>
      <c r="T32" s="38"/>
      <c r="U32" s="38"/>
      <c r="V32" s="38"/>
      <c r="W32" s="38"/>
      <c r="X32" s="38"/>
      <c r="Y32" s="38"/>
      <c r="Z32" s="38"/>
      <c r="AA32" s="54"/>
      <c r="AB32" s="179"/>
      <c r="AC32" s="179"/>
      <c r="AD32" s="179"/>
      <c r="AE32" s="179"/>
    </row>
    <row r="33" spans="2:32" ht="15" customHeight="1" x14ac:dyDescent="0.25">
      <c r="B33" s="400"/>
      <c r="C33" s="216" t="s">
        <v>22</v>
      </c>
      <c r="D33" s="217"/>
      <c r="E33" s="218"/>
      <c r="I33" s="38"/>
      <c r="J33" s="373" t="s">
        <v>25</v>
      </c>
      <c r="K33" s="374"/>
      <c r="L33" s="373" t="s">
        <v>1286</v>
      </c>
      <c r="M33" s="374"/>
      <c r="N33" s="373" t="s">
        <v>1103</v>
      </c>
      <c r="O33" s="374"/>
      <c r="P33" s="373" t="s">
        <v>1102</v>
      </c>
      <c r="Q33" s="374"/>
      <c r="R33" s="373" t="s">
        <v>1121</v>
      </c>
      <c r="S33" s="374"/>
      <c r="T33" s="38"/>
      <c r="U33" s="38"/>
      <c r="V33" s="38"/>
      <c r="W33" s="38"/>
      <c r="X33" s="38"/>
      <c r="Y33" s="38"/>
      <c r="Z33" s="38"/>
      <c r="AA33" s="54"/>
      <c r="AB33" s="179"/>
      <c r="AC33" s="179"/>
      <c r="AD33" s="179"/>
      <c r="AE33" s="179"/>
    </row>
    <row r="34" spans="2:32" x14ac:dyDescent="0.25">
      <c r="B34" s="401"/>
      <c r="C34" s="216" t="s">
        <v>23</v>
      </c>
      <c r="D34" s="217"/>
      <c r="E34" s="218"/>
      <c r="I34" s="38"/>
      <c r="J34" s="375"/>
      <c r="K34" s="376"/>
      <c r="L34" s="375"/>
      <c r="M34" s="376"/>
      <c r="N34" s="375"/>
      <c r="O34" s="376"/>
      <c r="P34" s="375"/>
      <c r="Q34" s="376"/>
      <c r="R34" s="375"/>
      <c r="S34" s="376"/>
      <c r="T34" s="38"/>
      <c r="U34" s="38"/>
      <c r="V34" s="38"/>
      <c r="W34" s="38"/>
      <c r="X34" s="38"/>
      <c r="Y34" s="38"/>
      <c r="Z34" s="38"/>
      <c r="AA34" s="55"/>
      <c r="AB34" s="194"/>
      <c r="AC34" s="194"/>
      <c r="AD34" s="194"/>
      <c r="AE34" s="194"/>
    </row>
    <row r="35" spans="2:32" x14ac:dyDescent="0.25">
      <c r="B35" s="75"/>
      <c r="C35" s="75"/>
      <c r="D35" s="75"/>
      <c r="E35" s="75"/>
      <c r="I35" s="38"/>
      <c r="J35" s="135" t="s">
        <v>1209</v>
      </c>
      <c r="K35" s="53"/>
      <c r="L35" s="381">
        <f>IF((D50=220),((D50*D51)/1000)*D52,((SQRT(3)*380*D51)/1000)*D52)+IF((D54=220),((D54*D55)/1000)*D56,((SQRT(3)*380*D55)/1000)*D56)</f>
        <v>0</v>
      </c>
      <c r="M35" s="382"/>
      <c r="N35" s="377" t="e">
        <f>SUM(J9:L9)/SUM(J13:L13)</f>
        <v>#N/A</v>
      </c>
      <c r="O35" s="378"/>
      <c r="P35" s="379" t="e">
        <f>L35/(N35*$M$22)</f>
        <v>#N/A</v>
      </c>
      <c r="Q35" s="380"/>
      <c r="R35" s="381">
        <f>IF((D54=220),((D54*D55)/1000)*D56,((SQRT(3)*380*D55)/1000)*D56)</f>
        <v>0</v>
      </c>
      <c r="S35" s="382"/>
      <c r="T35" s="38"/>
      <c r="U35" s="38"/>
      <c r="V35" s="38"/>
      <c r="W35" s="38"/>
      <c r="X35" s="38"/>
      <c r="Y35" s="38"/>
      <c r="Z35" s="38"/>
      <c r="AA35" s="55"/>
      <c r="AB35" s="194"/>
      <c r="AC35" s="194"/>
      <c r="AD35" s="194"/>
      <c r="AE35" s="194"/>
    </row>
    <row r="36" spans="2:32" x14ac:dyDescent="0.25">
      <c r="B36" s="5" t="s">
        <v>1093</v>
      </c>
      <c r="C36" s="95"/>
      <c r="D36" s="95"/>
      <c r="E36" s="95"/>
      <c r="I36" s="38"/>
      <c r="J36" s="135" t="s">
        <v>1210</v>
      </c>
      <c r="K36" s="53"/>
      <c r="L36" s="381">
        <f>IF((D61=220),((D61*D62)/1000)*D63,((SQRT(3)*380*D62)/1000)*D63)+IF((D65=220),((D65*D66)/1000)*D67,((SQRT(3)*380*D66)/1000)*D67)</f>
        <v>0</v>
      </c>
      <c r="M36" s="382"/>
      <c r="N36" s="377" t="e">
        <f>SUM(M9:O9)/SUM(M13:O13)</f>
        <v>#N/A</v>
      </c>
      <c r="O36" s="378"/>
      <c r="P36" s="379" t="e">
        <f t="shared" ref="P36:P38" si="0">L36/(N36*$M$22)</f>
        <v>#N/A</v>
      </c>
      <c r="Q36" s="380"/>
      <c r="R36" s="381">
        <f>IF((D65=220),((D65*D66)/1000)*D67,((SQRT(3)*380*D66)/1000)*D67)</f>
        <v>0</v>
      </c>
      <c r="S36" s="382"/>
      <c r="T36" s="38"/>
      <c r="U36" s="38"/>
      <c r="V36" s="38"/>
      <c r="W36" s="38"/>
      <c r="X36" s="38"/>
      <c r="Y36" s="38"/>
      <c r="Z36" s="38"/>
      <c r="AA36" s="55"/>
      <c r="AB36" s="194"/>
      <c r="AC36" s="194"/>
      <c r="AD36" s="194"/>
      <c r="AE36" s="194"/>
    </row>
    <row r="37" spans="2:32" x14ac:dyDescent="0.25">
      <c r="B37" s="185" t="s">
        <v>1118</v>
      </c>
      <c r="C37" s="221"/>
      <c r="D37" s="221"/>
      <c r="E37" s="353"/>
      <c r="I37" s="38"/>
      <c r="J37" s="135" t="s">
        <v>1211</v>
      </c>
      <c r="K37" s="53"/>
      <c r="L37" s="381">
        <f>IF((D72=220),((D72*D73)/1000)*D74,((SQRT(3)*380*D73)/1000)*D74)+IF((D76=220),((D76*D77)/1000)*D78,((SQRT(3)*380*D77)/1000)*D78)</f>
        <v>0</v>
      </c>
      <c r="M37" s="382"/>
      <c r="N37" s="377" t="e">
        <f>SUM(P9:R9)/SUM(P13:R13)</f>
        <v>#N/A</v>
      </c>
      <c r="O37" s="378"/>
      <c r="P37" s="379" t="e">
        <f t="shared" si="0"/>
        <v>#N/A</v>
      </c>
      <c r="Q37" s="380"/>
      <c r="R37" s="381">
        <f>IF((D76=220),((D76*D77)/1000)*D78,((SQRT(3)*380*D77)/1000)*D78)</f>
        <v>0</v>
      </c>
      <c r="S37" s="382"/>
      <c r="T37" s="38"/>
      <c r="U37" s="38"/>
      <c r="V37" s="38"/>
      <c r="W37" s="38"/>
      <c r="X37" s="38"/>
      <c r="Y37" s="38"/>
      <c r="Z37" s="38"/>
      <c r="AA37" s="55"/>
      <c r="AB37" s="194"/>
      <c r="AC37" s="194"/>
      <c r="AD37" s="194"/>
      <c r="AE37" s="194"/>
    </row>
    <row r="38" spans="2:32" ht="15" customHeight="1" x14ac:dyDescent="0.25">
      <c r="B38" s="219" t="s">
        <v>20</v>
      </c>
      <c r="C38" s="293" t="s">
        <v>18</v>
      </c>
      <c r="D38" s="294"/>
      <c r="E38" s="295"/>
      <c r="I38" s="38"/>
      <c r="J38" s="135" t="s">
        <v>1212</v>
      </c>
      <c r="K38" s="53"/>
      <c r="L38" s="381">
        <f>IF((D83=220),((D83*D84)/1000)*D85,((SQRT(3)*380*D84)/1000)*D85)+IF((D87=220),((D87*D88)/1000)*D89,((SQRT(3)*380*D88)/1000)*D89)</f>
        <v>0</v>
      </c>
      <c r="M38" s="382"/>
      <c r="N38" s="377" t="e">
        <f>SUM(S9:U9)/SUM(S13:U13)</f>
        <v>#N/A</v>
      </c>
      <c r="O38" s="378"/>
      <c r="P38" s="379" t="e">
        <f t="shared" si="0"/>
        <v>#N/A</v>
      </c>
      <c r="Q38" s="380"/>
      <c r="R38" s="381">
        <f>IF((D87=220),((D87*D88)/1000)*D89,((SQRT(3)*380*D88)/1000)*D89)</f>
        <v>0</v>
      </c>
      <c r="S38" s="382"/>
      <c r="T38" s="38"/>
      <c r="U38" s="38"/>
      <c r="V38" s="38"/>
      <c r="W38" s="38"/>
      <c r="X38" s="38"/>
      <c r="Y38" s="38"/>
      <c r="Z38" s="38"/>
      <c r="AA38" s="38"/>
    </row>
    <row r="39" spans="2:32" x14ac:dyDescent="0.25">
      <c r="B39" s="220"/>
      <c r="C39" s="293" t="s">
        <v>19</v>
      </c>
      <c r="D39" s="294"/>
      <c r="E39" s="295"/>
      <c r="I39" s="38"/>
      <c r="J39" s="38"/>
      <c r="K39" s="38"/>
      <c r="L39" s="314">
        <f>L40*365</f>
        <v>0</v>
      </c>
      <c r="M39" s="314"/>
      <c r="N39" s="38"/>
      <c r="O39" s="38"/>
      <c r="P39" s="38"/>
      <c r="Q39" s="38"/>
      <c r="R39" s="38"/>
      <c r="S39" s="38"/>
      <c r="T39" s="137"/>
      <c r="U39" s="137"/>
      <c r="V39" s="38"/>
      <c r="W39" s="38"/>
      <c r="X39" s="38"/>
      <c r="Y39" s="38"/>
      <c r="Z39" s="38"/>
      <c r="AA39" s="38"/>
    </row>
    <row r="40" spans="2:32" x14ac:dyDescent="0.25">
      <c r="B40" s="220"/>
      <c r="C40" s="293" t="s">
        <v>1213</v>
      </c>
      <c r="D40" s="294"/>
      <c r="E40" s="295"/>
      <c r="I40" s="38"/>
      <c r="J40" s="38"/>
      <c r="K40" s="38"/>
      <c r="L40" s="317">
        <f>AVERAGE(L35:M38)</f>
        <v>0</v>
      </c>
      <c r="M40" s="317"/>
      <c r="N40" s="38"/>
      <c r="O40" s="38"/>
      <c r="P40" s="38"/>
      <c r="Q40" s="38"/>
      <c r="R40" s="393">
        <f>AVERAGE(R35:S38)</f>
        <v>0</v>
      </c>
      <c r="S40" s="393"/>
      <c r="T40" s="38"/>
      <c r="U40" s="38"/>
      <c r="V40" s="38"/>
      <c r="W40" s="38"/>
      <c r="X40" s="38"/>
      <c r="Y40" s="38"/>
      <c r="Z40" s="38"/>
      <c r="AA40" s="38"/>
    </row>
    <row r="41" spans="2:32" ht="15" customHeight="1" x14ac:dyDescent="0.25">
      <c r="B41" s="76"/>
      <c r="C41" s="77"/>
      <c r="D41" s="77"/>
      <c r="E41" s="77"/>
      <c r="I41" s="38"/>
      <c r="J41" s="365" t="s">
        <v>1124</v>
      </c>
      <c r="K41" s="366"/>
      <c r="L41" s="369" t="e">
        <f>ROUNDUP(MAX(P35:Q38),0)</f>
        <v>#N/A</v>
      </c>
      <c r="M41" s="370"/>
      <c r="N41" s="38"/>
      <c r="O41" s="38"/>
      <c r="P41" s="38"/>
      <c r="Q41" s="38"/>
      <c r="R41" s="38"/>
      <c r="S41" s="38"/>
      <c r="T41" s="38"/>
      <c r="U41" s="38"/>
      <c r="V41" s="38"/>
      <c r="W41" s="38"/>
      <c r="X41" s="38"/>
      <c r="Y41" s="38"/>
      <c r="Z41" s="38"/>
      <c r="AA41" s="38"/>
    </row>
    <row r="42" spans="2:32" x14ac:dyDescent="0.25">
      <c r="B42" s="78" t="s">
        <v>1131</v>
      </c>
      <c r="C42" s="79"/>
      <c r="D42" s="79"/>
      <c r="E42" s="79"/>
      <c r="I42" s="38"/>
      <c r="J42" s="367"/>
      <c r="K42" s="368"/>
      <c r="L42" s="371"/>
      <c r="M42" s="372"/>
      <c r="N42" s="38"/>
      <c r="O42" s="38"/>
      <c r="P42" s="38"/>
      <c r="Q42" s="38"/>
      <c r="R42" s="38"/>
      <c r="S42" s="38"/>
      <c r="T42" s="38"/>
      <c r="U42" s="38"/>
      <c r="V42" s="38"/>
      <c r="W42" s="38"/>
      <c r="X42" s="38"/>
      <c r="Y42" s="38"/>
      <c r="Z42" s="38"/>
      <c r="AA42" s="38"/>
    </row>
    <row r="43" spans="2:32" ht="15" customHeight="1" x14ac:dyDescent="0.25">
      <c r="B43" s="85"/>
      <c r="C43" s="77"/>
      <c r="D43" s="77"/>
      <c r="E43" s="77"/>
      <c r="I43" s="38"/>
      <c r="J43" s="315" t="s">
        <v>1130</v>
      </c>
      <c r="K43" s="316"/>
      <c r="L43" s="296">
        <f>ROUNDUP(MAX(R35:S38),0)</f>
        <v>0</v>
      </c>
      <c r="M43" s="297"/>
      <c r="N43" s="38"/>
      <c r="O43" s="38" t="s">
        <v>1125</v>
      </c>
      <c r="P43" s="38"/>
      <c r="Q43" s="38"/>
      <c r="R43" s="38"/>
      <c r="S43" s="38"/>
      <c r="T43" s="38"/>
      <c r="U43" s="38"/>
      <c r="V43" s="38"/>
      <c r="W43" s="38"/>
      <c r="X43" s="38"/>
      <c r="Y43" s="38"/>
      <c r="Z43" s="38"/>
      <c r="AA43" s="38"/>
    </row>
    <row r="44" spans="2:32" x14ac:dyDescent="0.25">
      <c r="B44" s="189" t="s">
        <v>27</v>
      </c>
      <c r="C44" s="82" t="s">
        <v>28</v>
      </c>
      <c r="D44" s="99" t="s">
        <v>1120</v>
      </c>
      <c r="E44" s="64" t="s">
        <v>1122</v>
      </c>
      <c r="I44" s="38"/>
      <c r="J44" s="38"/>
      <c r="K44" s="38"/>
      <c r="L44" s="38"/>
      <c r="M44" s="38"/>
      <c r="N44" s="38"/>
      <c r="O44" s="38"/>
      <c r="P44" s="38"/>
      <c r="Q44" s="38"/>
      <c r="R44" s="38"/>
      <c r="S44" s="38"/>
      <c r="T44" s="38"/>
      <c r="U44" s="38"/>
      <c r="V44" s="38"/>
      <c r="W44" s="38"/>
      <c r="X44" s="38"/>
      <c r="Y44" s="38"/>
      <c r="Z44" s="38"/>
      <c r="AA44" s="38"/>
    </row>
    <row r="45" spans="2:32" x14ac:dyDescent="0.25">
      <c r="B45" s="191"/>
      <c r="C45" s="82" t="s">
        <v>29</v>
      </c>
      <c r="D45" s="99" t="s">
        <v>1120</v>
      </c>
      <c r="E45" s="64"/>
      <c r="I45" s="38"/>
      <c r="J45" s="38"/>
      <c r="K45" s="38"/>
      <c r="L45" s="38"/>
      <c r="M45" s="38"/>
      <c r="N45" s="38"/>
      <c r="O45" s="38"/>
      <c r="P45" s="38"/>
      <c r="Q45" s="38"/>
      <c r="R45" s="38"/>
      <c r="S45" s="38"/>
      <c r="T45" s="38"/>
      <c r="U45" s="38"/>
      <c r="V45" s="38"/>
      <c r="W45" s="38"/>
      <c r="X45" s="38"/>
      <c r="Y45" s="38"/>
      <c r="Z45" s="38"/>
      <c r="AA45" s="48"/>
      <c r="AB45" s="160"/>
      <c r="AC45" s="48"/>
      <c r="AD45" s="48"/>
      <c r="AE45" s="48"/>
      <c r="AF45" s="48"/>
    </row>
    <row r="46" spans="2:32" x14ac:dyDescent="0.25">
      <c r="B46" s="104"/>
      <c r="C46" s="104"/>
      <c r="D46" s="115"/>
      <c r="E46" s="90"/>
      <c r="I46" s="38"/>
      <c r="J46" s="181" t="s">
        <v>1109</v>
      </c>
      <c r="K46" s="181"/>
      <c r="L46" s="181"/>
      <c r="M46" s="181"/>
      <c r="N46" s="181"/>
      <c r="O46" s="181"/>
      <c r="P46" s="181"/>
      <c r="Q46" s="181"/>
      <c r="R46" s="181"/>
      <c r="S46" s="181"/>
      <c r="T46" s="181"/>
      <c r="U46" s="181"/>
      <c r="V46" s="181"/>
      <c r="W46" s="38"/>
      <c r="X46" s="38"/>
      <c r="Y46" s="38"/>
      <c r="Z46" s="38"/>
      <c r="AA46" s="38"/>
      <c r="AB46" s="160"/>
      <c r="AC46" s="48"/>
      <c r="AD46" s="48"/>
      <c r="AE46" s="48"/>
      <c r="AF46" s="48"/>
    </row>
    <row r="47" spans="2:32" x14ac:dyDescent="0.25">
      <c r="B47" s="384" t="s">
        <v>1209</v>
      </c>
      <c r="C47" s="385"/>
      <c r="D47" s="385"/>
      <c r="E47" s="386"/>
      <c r="I47" s="38"/>
      <c r="J47" s="32" t="s">
        <v>1075</v>
      </c>
      <c r="K47" s="32" t="s">
        <v>1076</v>
      </c>
      <c r="L47" s="32" t="s">
        <v>1077</v>
      </c>
      <c r="M47" s="32" t="s">
        <v>1078</v>
      </c>
      <c r="N47" s="32" t="s">
        <v>1079</v>
      </c>
      <c r="O47" s="32" t="s">
        <v>1080</v>
      </c>
      <c r="P47" s="32" t="s">
        <v>1081</v>
      </c>
      <c r="Q47" s="32" t="s">
        <v>1082</v>
      </c>
      <c r="R47" s="32" t="s">
        <v>1083</v>
      </c>
      <c r="S47" s="32" t="s">
        <v>1084</v>
      </c>
      <c r="T47" s="32" t="s">
        <v>1085</v>
      </c>
      <c r="U47" s="32" t="s">
        <v>1086</v>
      </c>
      <c r="V47" s="33" t="s">
        <v>1090</v>
      </c>
      <c r="W47" s="38"/>
      <c r="X47" s="38"/>
      <c r="Y47" s="38"/>
      <c r="Z47" s="38"/>
      <c r="AA47" s="38"/>
      <c r="AB47" s="160"/>
      <c r="AC47" s="48"/>
      <c r="AD47" s="48"/>
      <c r="AE47" s="48"/>
      <c r="AF47" s="48"/>
    </row>
    <row r="48" spans="2:32" x14ac:dyDescent="0.25">
      <c r="B48" s="387"/>
      <c r="C48" s="388"/>
      <c r="D48" s="388"/>
      <c r="E48" s="389"/>
      <c r="I48" s="38"/>
      <c r="J48" s="34" t="e">
        <f>$L$41*J9*$M$22</f>
        <v>#N/A</v>
      </c>
      <c r="K48" s="34" t="e">
        <f t="shared" ref="K48:U48" si="1">$L$41*K9*$M$22</f>
        <v>#N/A</v>
      </c>
      <c r="L48" s="34" t="e">
        <f t="shared" si="1"/>
        <v>#N/A</v>
      </c>
      <c r="M48" s="34" t="e">
        <f t="shared" si="1"/>
        <v>#N/A</v>
      </c>
      <c r="N48" s="34" t="e">
        <f t="shared" si="1"/>
        <v>#N/A</v>
      </c>
      <c r="O48" s="34" t="e">
        <f t="shared" si="1"/>
        <v>#N/A</v>
      </c>
      <c r="P48" s="34" t="e">
        <f t="shared" si="1"/>
        <v>#N/A</v>
      </c>
      <c r="Q48" s="34" t="e">
        <f t="shared" si="1"/>
        <v>#N/A</v>
      </c>
      <c r="R48" s="34" t="e">
        <f t="shared" si="1"/>
        <v>#N/A</v>
      </c>
      <c r="S48" s="34" t="e">
        <f t="shared" si="1"/>
        <v>#N/A</v>
      </c>
      <c r="T48" s="34" t="e">
        <f t="shared" si="1"/>
        <v>#N/A</v>
      </c>
      <c r="U48" s="34" t="e">
        <f t="shared" si="1"/>
        <v>#N/A</v>
      </c>
      <c r="V48" s="35" t="e">
        <f>SUM(J48:U48)</f>
        <v>#N/A</v>
      </c>
      <c r="W48" s="39"/>
      <c r="X48" s="38"/>
      <c r="Y48" s="38"/>
      <c r="Z48" s="38"/>
      <c r="AA48" s="38"/>
      <c r="AB48" s="160"/>
      <c r="AC48" s="48"/>
      <c r="AD48" s="48"/>
      <c r="AE48" s="48"/>
      <c r="AF48" s="48"/>
    </row>
    <row r="49" spans="2:32" x14ac:dyDescent="0.25">
      <c r="B49" s="75"/>
      <c r="C49" s="75"/>
      <c r="D49" s="75"/>
      <c r="E49" s="75"/>
      <c r="I49" s="38"/>
      <c r="J49" s="181" t="s">
        <v>1107</v>
      </c>
      <c r="K49" s="181"/>
      <c r="L49" s="181"/>
      <c r="M49" s="181"/>
      <c r="N49" s="181"/>
      <c r="O49" s="181"/>
      <c r="P49" s="181"/>
      <c r="Q49" s="181"/>
      <c r="R49" s="181"/>
      <c r="S49" s="181"/>
      <c r="T49" s="181"/>
      <c r="U49" s="181"/>
      <c r="V49" s="181"/>
      <c r="W49" s="38"/>
      <c r="X49" s="38"/>
      <c r="Y49" s="38"/>
      <c r="Z49" s="38"/>
      <c r="AA49" s="38"/>
      <c r="AB49" s="160"/>
      <c r="AC49" s="48"/>
      <c r="AD49" s="48"/>
      <c r="AE49" s="48"/>
      <c r="AF49" s="48"/>
    </row>
    <row r="50" spans="2:32" x14ac:dyDescent="0.25">
      <c r="B50" s="219" t="s">
        <v>1301</v>
      </c>
      <c r="C50" s="81" t="s">
        <v>32</v>
      </c>
      <c r="D50" s="211">
        <v>220</v>
      </c>
      <c r="E50" s="213"/>
      <c r="I50" s="38"/>
      <c r="J50" s="32" t="s">
        <v>1075</v>
      </c>
      <c r="K50" s="32" t="s">
        <v>1076</v>
      </c>
      <c r="L50" s="32" t="s">
        <v>1077</v>
      </c>
      <c r="M50" s="32" t="s">
        <v>1078</v>
      </c>
      <c r="N50" s="32" t="s">
        <v>1079</v>
      </c>
      <c r="O50" s="32" t="s">
        <v>1080</v>
      </c>
      <c r="P50" s="32" t="s">
        <v>1081</v>
      </c>
      <c r="Q50" s="32" t="s">
        <v>1082</v>
      </c>
      <c r="R50" s="32" t="s">
        <v>1083</v>
      </c>
      <c r="S50" s="32" t="s">
        <v>1084</v>
      </c>
      <c r="T50" s="32" t="s">
        <v>1085</v>
      </c>
      <c r="U50" s="32" t="s">
        <v>1086</v>
      </c>
      <c r="V50" s="33" t="s">
        <v>1090</v>
      </c>
      <c r="W50" s="38"/>
      <c r="X50" s="38"/>
      <c r="Y50" s="38"/>
      <c r="Z50" s="38"/>
      <c r="AA50" s="38"/>
      <c r="AB50" s="160"/>
      <c r="AC50" s="48"/>
      <c r="AD50" s="48"/>
      <c r="AE50" s="48"/>
      <c r="AF50" s="48"/>
    </row>
    <row r="51" spans="2:32" x14ac:dyDescent="0.25">
      <c r="B51" s="220"/>
      <c r="C51" s="81" t="s">
        <v>1261</v>
      </c>
      <c r="D51" s="211"/>
      <c r="E51" s="213"/>
      <c r="I51" s="38"/>
      <c r="J51" s="34">
        <v>31</v>
      </c>
      <c r="K51" s="34">
        <v>28</v>
      </c>
      <c r="L51" s="34">
        <v>31</v>
      </c>
      <c r="M51" s="34">
        <v>30</v>
      </c>
      <c r="N51" s="34">
        <v>31</v>
      </c>
      <c r="O51" s="34">
        <v>30</v>
      </c>
      <c r="P51" s="34">
        <v>31</v>
      </c>
      <c r="Q51" s="34">
        <v>31</v>
      </c>
      <c r="R51" s="34">
        <v>30</v>
      </c>
      <c r="S51" s="34">
        <v>31</v>
      </c>
      <c r="T51" s="34">
        <v>30</v>
      </c>
      <c r="U51" s="34">
        <v>31</v>
      </c>
      <c r="V51" s="35">
        <f>SUM(J51:U51)</f>
        <v>365</v>
      </c>
      <c r="W51" s="38"/>
      <c r="X51" s="38"/>
      <c r="Y51" s="38"/>
      <c r="Z51" s="38"/>
      <c r="AA51" s="38"/>
    </row>
    <row r="52" spans="2:32" x14ac:dyDescent="0.25">
      <c r="B52" s="392"/>
      <c r="C52" s="81" t="s">
        <v>1259</v>
      </c>
      <c r="D52" s="211"/>
      <c r="E52" s="213"/>
      <c r="I52" s="31"/>
      <c r="J52" s="181" t="s">
        <v>1101</v>
      </c>
      <c r="K52" s="181"/>
      <c r="L52" s="181"/>
      <c r="M52" s="181"/>
      <c r="N52" s="181"/>
      <c r="O52" s="181"/>
      <c r="P52" s="181"/>
      <c r="Q52" s="181"/>
      <c r="R52" s="181"/>
      <c r="S52" s="181"/>
      <c r="T52" s="181"/>
      <c r="U52" s="181"/>
      <c r="V52" s="181"/>
      <c r="W52" s="38"/>
      <c r="X52" s="38"/>
      <c r="Y52" s="38"/>
      <c r="Z52" s="38"/>
      <c r="AA52" s="38"/>
    </row>
    <row r="53" spans="2:32" x14ac:dyDescent="0.25">
      <c r="B53" s="75"/>
      <c r="C53" s="75"/>
      <c r="D53" s="75"/>
      <c r="E53" s="75"/>
      <c r="I53" s="31"/>
      <c r="J53" s="32" t="s">
        <v>1075</v>
      </c>
      <c r="K53" s="32" t="s">
        <v>1076</v>
      </c>
      <c r="L53" s="32" t="s">
        <v>1077</v>
      </c>
      <c r="M53" s="32" t="s">
        <v>1078</v>
      </c>
      <c r="N53" s="32" t="s">
        <v>1079</v>
      </c>
      <c r="O53" s="32" t="s">
        <v>1080</v>
      </c>
      <c r="P53" s="32" t="s">
        <v>1081</v>
      </c>
      <c r="Q53" s="32" t="s">
        <v>1082</v>
      </c>
      <c r="R53" s="32" t="s">
        <v>1083</v>
      </c>
      <c r="S53" s="32" t="s">
        <v>1084</v>
      </c>
      <c r="T53" s="32" t="s">
        <v>1085</v>
      </c>
      <c r="U53" s="32" t="s">
        <v>1086</v>
      </c>
      <c r="V53" s="33"/>
      <c r="W53" s="38"/>
      <c r="X53" s="38"/>
      <c r="Y53" s="38"/>
      <c r="Z53" s="38"/>
      <c r="AA53" s="38"/>
    </row>
    <row r="54" spans="2:32" x14ac:dyDescent="0.25">
      <c r="B54" s="219" t="s">
        <v>1327</v>
      </c>
      <c r="C54" s="81" t="s">
        <v>32</v>
      </c>
      <c r="D54" s="383">
        <v>220</v>
      </c>
      <c r="E54" s="383"/>
      <c r="I54" s="31"/>
      <c r="J54" s="34">
        <f>L35</f>
        <v>0</v>
      </c>
      <c r="K54" s="34">
        <f>J54</f>
        <v>0</v>
      </c>
      <c r="L54" s="34">
        <f>K54</f>
        <v>0</v>
      </c>
      <c r="M54" s="34">
        <f>L36</f>
        <v>0</v>
      </c>
      <c r="N54" s="34">
        <f>M54</f>
        <v>0</v>
      </c>
      <c r="O54" s="34">
        <f>N54</f>
        <v>0</v>
      </c>
      <c r="P54" s="34">
        <f>L37</f>
        <v>0</v>
      </c>
      <c r="Q54" s="34">
        <f>P54</f>
        <v>0</v>
      </c>
      <c r="R54" s="34">
        <f>Q54</f>
        <v>0</v>
      </c>
      <c r="S54" s="34">
        <f>L38</f>
        <v>0</v>
      </c>
      <c r="T54" s="34">
        <f>S54</f>
        <v>0</v>
      </c>
      <c r="U54" s="34">
        <f>T54</f>
        <v>0</v>
      </c>
      <c r="V54" s="35"/>
      <c r="W54" s="38"/>
      <c r="X54" s="38"/>
      <c r="Y54" s="38"/>
      <c r="Z54" s="38"/>
      <c r="AA54" s="38"/>
    </row>
    <row r="55" spans="2:32" x14ac:dyDescent="0.25">
      <c r="B55" s="220"/>
      <c r="C55" s="81" t="s">
        <v>1261</v>
      </c>
      <c r="D55" s="383"/>
      <c r="E55" s="383"/>
      <c r="I55" s="31"/>
      <c r="J55" s="181" t="s">
        <v>1173</v>
      </c>
      <c r="K55" s="181"/>
      <c r="L55" s="181"/>
      <c r="M55" s="181"/>
      <c r="N55" s="181"/>
      <c r="O55" s="181"/>
      <c r="P55" s="181"/>
      <c r="Q55" s="181"/>
      <c r="R55" s="181"/>
      <c r="S55" s="181"/>
      <c r="T55" s="181"/>
      <c r="U55" s="181"/>
      <c r="V55" s="181"/>
      <c r="W55" s="38"/>
      <c r="X55" s="38"/>
      <c r="Y55" s="38"/>
      <c r="Z55" s="38"/>
      <c r="AA55" s="38"/>
    </row>
    <row r="56" spans="2:32" x14ac:dyDescent="0.25">
      <c r="B56" s="392"/>
      <c r="C56" s="81" t="s">
        <v>1259</v>
      </c>
      <c r="D56" s="211"/>
      <c r="E56" s="213"/>
      <c r="I56" s="31"/>
      <c r="J56" s="32" t="s">
        <v>1075</v>
      </c>
      <c r="K56" s="32" t="s">
        <v>1076</v>
      </c>
      <c r="L56" s="32" t="s">
        <v>1077</v>
      </c>
      <c r="M56" s="32" t="s">
        <v>1078</v>
      </c>
      <c r="N56" s="32" t="s">
        <v>1079</v>
      </c>
      <c r="O56" s="32" t="s">
        <v>1080</v>
      </c>
      <c r="P56" s="32" t="s">
        <v>1081</v>
      </c>
      <c r="Q56" s="32" t="s">
        <v>1082</v>
      </c>
      <c r="R56" s="32" t="s">
        <v>1083</v>
      </c>
      <c r="S56" s="32" t="s">
        <v>1084</v>
      </c>
      <c r="T56" s="32" t="s">
        <v>1085</v>
      </c>
      <c r="U56" s="32" t="s">
        <v>1086</v>
      </c>
      <c r="V56" s="33" t="s">
        <v>1090</v>
      </c>
      <c r="W56" s="38"/>
      <c r="X56" s="38"/>
      <c r="Y56" s="38"/>
      <c r="Z56" s="38"/>
      <c r="AA56" s="38"/>
    </row>
    <row r="57" spans="2:32" x14ac:dyDescent="0.25">
      <c r="B57" s="104"/>
      <c r="C57" s="104"/>
      <c r="D57" s="115"/>
      <c r="E57" s="90"/>
      <c r="I57" s="31"/>
      <c r="J57" s="34">
        <f>J54*J51</f>
        <v>0</v>
      </c>
      <c r="K57" s="34">
        <f t="shared" ref="K57:U57" si="2">K54*K51</f>
        <v>0</v>
      </c>
      <c r="L57" s="34">
        <f t="shared" si="2"/>
        <v>0</v>
      </c>
      <c r="M57" s="34">
        <f t="shared" si="2"/>
        <v>0</v>
      </c>
      <c r="N57" s="34">
        <f t="shared" si="2"/>
        <v>0</v>
      </c>
      <c r="O57" s="34">
        <f t="shared" si="2"/>
        <v>0</v>
      </c>
      <c r="P57" s="34">
        <f t="shared" si="2"/>
        <v>0</v>
      </c>
      <c r="Q57" s="34">
        <f t="shared" si="2"/>
        <v>0</v>
      </c>
      <c r="R57" s="34">
        <f t="shared" si="2"/>
        <v>0</v>
      </c>
      <c r="S57" s="34">
        <f t="shared" si="2"/>
        <v>0</v>
      </c>
      <c r="T57" s="34">
        <f t="shared" si="2"/>
        <v>0</v>
      </c>
      <c r="U57" s="34">
        <f t="shared" si="2"/>
        <v>0</v>
      </c>
      <c r="V57" s="35">
        <f>SUM(J57:U57)</f>
        <v>0</v>
      </c>
      <c r="W57" s="38"/>
      <c r="X57" s="38"/>
      <c r="Y57" s="38"/>
      <c r="Z57" s="38"/>
      <c r="AA57" s="38"/>
    </row>
    <row r="58" spans="2:32" x14ac:dyDescent="0.25">
      <c r="B58" s="384" t="s">
        <v>1210</v>
      </c>
      <c r="C58" s="385"/>
      <c r="D58" s="385"/>
      <c r="E58" s="386"/>
      <c r="F58" s="7"/>
      <c r="G58" s="7"/>
      <c r="H58" s="7"/>
      <c r="I58" s="31"/>
      <c r="J58" s="181" t="s">
        <v>1106</v>
      </c>
      <c r="K58" s="181"/>
      <c r="L58" s="181"/>
      <c r="M58" s="181"/>
      <c r="N58" s="181"/>
      <c r="O58" s="181"/>
      <c r="P58" s="181"/>
      <c r="Q58" s="181"/>
      <c r="R58" s="181"/>
      <c r="S58" s="181"/>
      <c r="T58" s="181"/>
      <c r="U58" s="181"/>
      <c r="V58" s="181"/>
      <c r="W58" s="38"/>
      <c r="X58" s="38"/>
      <c r="Y58" s="38"/>
      <c r="Z58" s="38"/>
      <c r="AA58" s="38"/>
    </row>
    <row r="59" spans="2:32" x14ac:dyDescent="0.25">
      <c r="B59" s="387"/>
      <c r="C59" s="388"/>
      <c r="D59" s="388"/>
      <c r="E59" s="389"/>
      <c r="G59" s="7"/>
      <c r="H59" s="7"/>
      <c r="I59" s="38"/>
      <c r="J59" s="32" t="s">
        <v>1075</v>
      </c>
      <c r="K59" s="32" t="s">
        <v>1076</v>
      </c>
      <c r="L59" s="32" t="s">
        <v>1077</v>
      </c>
      <c r="M59" s="32" t="s">
        <v>1078</v>
      </c>
      <c r="N59" s="32" t="s">
        <v>1079</v>
      </c>
      <c r="O59" s="32" t="s">
        <v>1080</v>
      </c>
      <c r="P59" s="32" t="s">
        <v>1081</v>
      </c>
      <c r="Q59" s="32" t="s">
        <v>1082</v>
      </c>
      <c r="R59" s="32" t="s">
        <v>1083</v>
      </c>
      <c r="S59" s="32" t="s">
        <v>1084</v>
      </c>
      <c r="T59" s="32" t="s">
        <v>1085</v>
      </c>
      <c r="U59" s="32" t="s">
        <v>1086</v>
      </c>
      <c r="V59" s="33" t="s">
        <v>1090</v>
      </c>
      <c r="W59" s="38"/>
      <c r="X59" s="38"/>
      <c r="Y59" s="38"/>
      <c r="Z59" s="38"/>
      <c r="AA59" s="38"/>
    </row>
    <row r="60" spans="2:32" x14ac:dyDescent="0.25">
      <c r="B60" s="75"/>
      <c r="C60" s="75"/>
      <c r="D60" s="75"/>
      <c r="E60" s="75"/>
      <c r="G60" s="7"/>
      <c r="H60" s="7"/>
      <c r="I60" s="38"/>
      <c r="J60" s="34" t="e">
        <f>IF(J48&gt;=J57,J57,J48)</f>
        <v>#N/A</v>
      </c>
      <c r="K60" s="34" t="e">
        <f t="shared" ref="K60:U60" si="3">IF(K48&gt;=K57,K57,K48)</f>
        <v>#N/A</v>
      </c>
      <c r="L60" s="34" t="e">
        <f t="shared" si="3"/>
        <v>#N/A</v>
      </c>
      <c r="M60" s="34" t="e">
        <f t="shared" si="3"/>
        <v>#N/A</v>
      </c>
      <c r="N60" s="34" t="e">
        <f t="shared" si="3"/>
        <v>#N/A</v>
      </c>
      <c r="O60" s="34" t="e">
        <f t="shared" si="3"/>
        <v>#N/A</v>
      </c>
      <c r="P60" s="34" t="e">
        <f t="shared" si="3"/>
        <v>#N/A</v>
      </c>
      <c r="Q60" s="34" t="e">
        <f t="shared" si="3"/>
        <v>#N/A</v>
      </c>
      <c r="R60" s="34" t="e">
        <f t="shared" si="3"/>
        <v>#N/A</v>
      </c>
      <c r="S60" s="34" t="e">
        <f t="shared" si="3"/>
        <v>#N/A</v>
      </c>
      <c r="T60" s="34" t="e">
        <f t="shared" si="3"/>
        <v>#N/A</v>
      </c>
      <c r="U60" s="34" t="e">
        <f t="shared" si="3"/>
        <v>#N/A</v>
      </c>
      <c r="V60" s="35" t="e">
        <f>SUM(J60:U60)</f>
        <v>#N/A</v>
      </c>
      <c r="W60" s="46" t="e">
        <f>V60/V48</f>
        <v>#N/A</v>
      </c>
      <c r="X60" s="45" t="e">
        <f>V60/V57</f>
        <v>#N/A</v>
      </c>
      <c r="Y60" s="38"/>
      <c r="Z60" s="38"/>
      <c r="AA60" s="38"/>
    </row>
    <row r="61" spans="2:32" x14ac:dyDescent="0.25">
      <c r="B61" s="219" t="s">
        <v>1301</v>
      </c>
      <c r="C61" s="81" t="s">
        <v>32</v>
      </c>
      <c r="D61" s="211">
        <v>220</v>
      </c>
      <c r="E61" s="213"/>
      <c r="G61" s="7"/>
      <c r="H61" s="7"/>
      <c r="I61" s="38"/>
      <c r="J61" s="181" t="s">
        <v>1108</v>
      </c>
      <c r="K61" s="181"/>
      <c r="L61" s="181"/>
      <c r="M61" s="181"/>
      <c r="N61" s="181"/>
      <c r="O61" s="181"/>
      <c r="P61" s="181"/>
      <c r="Q61" s="181"/>
      <c r="R61" s="181"/>
      <c r="S61" s="181"/>
      <c r="T61" s="181"/>
      <c r="U61" s="181"/>
      <c r="V61" s="181"/>
      <c r="W61" s="38"/>
      <c r="X61" s="38"/>
      <c r="Y61" s="38"/>
      <c r="Z61" s="38"/>
      <c r="AA61" s="38"/>
    </row>
    <row r="62" spans="2:32" x14ac:dyDescent="0.25">
      <c r="B62" s="220"/>
      <c r="C62" s="81" t="s">
        <v>1261</v>
      </c>
      <c r="D62" s="211"/>
      <c r="E62" s="213"/>
      <c r="G62" s="7"/>
      <c r="H62" s="7"/>
      <c r="I62" s="38"/>
      <c r="J62" s="32" t="s">
        <v>1075</v>
      </c>
      <c r="K62" s="32" t="s">
        <v>1076</v>
      </c>
      <c r="L62" s="32" t="s">
        <v>1077</v>
      </c>
      <c r="M62" s="32" t="s">
        <v>1078</v>
      </c>
      <c r="N62" s="32" t="s">
        <v>1079</v>
      </c>
      <c r="O62" s="32" t="s">
        <v>1080</v>
      </c>
      <c r="P62" s="32" t="s">
        <v>1081</v>
      </c>
      <c r="Q62" s="32" t="s">
        <v>1082</v>
      </c>
      <c r="R62" s="32" t="s">
        <v>1083</v>
      </c>
      <c r="S62" s="32" t="s">
        <v>1084</v>
      </c>
      <c r="T62" s="32" t="s">
        <v>1085</v>
      </c>
      <c r="U62" s="32" t="s">
        <v>1086</v>
      </c>
      <c r="V62" s="33" t="s">
        <v>1090</v>
      </c>
      <c r="W62" s="38"/>
      <c r="X62" s="38"/>
      <c r="Y62" s="38"/>
      <c r="Z62" s="38"/>
      <c r="AA62" s="38"/>
    </row>
    <row r="63" spans="2:32" x14ac:dyDescent="0.25">
      <c r="B63" s="392"/>
      <c r="C63" s="81" t="s">
        <v>1259</v>
      </c>
      <c r="D63" s="211"/>
      <c r="E63" s="213"/>
      <c r="G63" s="7"/>
      <c r="H63" s="7"/>
      <c r="I63" s="38"/>
      <c r="J63" s="34" t="e">
        <f>J48-J60</f>
        <v>#N/A</v>
      </c>
      <c r="K63" s="34" t="e">
        <f t="shared" ref="K63:U63" si="4">K48-K60</f>
        <v>#N/A</v>
      </c>
      <c r="L63" s="34" t="e">
        <f t="shared" si="4"/>
        <v>#N/A</v>
      </c>
      <c r="M63" s="34" t="e">
        <f t="shared" si="4"/>
        <v>#N/A</v>
      </c>
      <c r="N63" s="34" t="e">
        <f t="shared" si="4"/>
        <v>#N/A</v>
      </c>
      <c r="O63" s="34" t="e">
        <f t="shared" si="4"/>
        <v>#N/A</v>
      </c>
      <c r="P63" s="34" t="e">
        <f t="shared" si="4"/>
        <v>#N/A</v>
      </c>
      <c r="Q63" s="34" t="e">
        <f t="shared" si="4"/>
        <v>#N/A</v>
      </c>
      <c r="R63" s="34" t="e">
        <f t="shared" si="4"/>
        <v>#N/A</v>
      </c>
      <c r="S63" s="34" t="e">
        <f t="shared" si="4"/>
        <v>#N/A</v>
      </c>
      <c r="T63" s="34" t="e">
        <f t="shared" si="4"/>
        <v>#N/A</v>
      </c>
      <c r="U63" s="34" t="e">
        <f t="shared" si="4"/>
        <v>#N/A</v>
      </c>
      <c r="V63" s="35" t="e">
        <f>SUM(J63:U63)</f>
        <v>#N/A</v>
      </c>
      <c r="W63" s="46" t="e">
        <f>V63/V48</f>
        <v>#N/A</v>
      </c>
      <c r="X63" s="38"/>
      <c r="Y63" s="38"/>
      <c r="Z63" s="38"/>
      <c r="AA63" s="38"/>
    </row>
    <row r="64" spans="2:32" x14ac:dyDescent="0.25">
      <c r="B64" s="75"/>
      <c r="C64" s="75"/>
      <c r="D64" s="75"/>
      <c r="E64" s="75"/>
      <c r="G64" s="7"/>
      <c r="H64" s="7"/>
      <c r="I64" s="38"/>
      <c r="J64" s="181" t="s">
        <v>1186</v>
      </c>
      <c r="K64" s="181"/>
      <c r="L64" s="181"/>
      <c r="M64" s="181"/>
      <c r="N64" s="181"/>
      <c r="O64" s="181"/>
      <c r="P64" s="181"/>
      <c r="Q64" s="181"/>
      <c r="R64" s="181"/>
      <c r="S64" s="181"/>
      <c r="T64" s="181"/>
      <c r="U64" s="181"/>
      <c r="V64" s="181"/>
      <c r="W64" s="38"/>
      <c r="X64" s="38"/>
      <c r="Y64" s="38"/>
      <c r="Z64" s="38"/>
      <c r="AA64" s="38"/>
    </row>
    <row r="65" spans="2:27" ht="15" customHeight="1" x14ac:dyDescent="0.25">
      <c r="B65" s="219" t="s">
        <v>1327</v>
      </c>
      <c r="C65" s="81" t="s">
        <v>32</v>
      </c>
      <c r="D65" s="383">
        <v>220</v>
      </c>
      <c r="E65" s="383"/>
      <c r="G65" s="7"/>
      <c r="H65" s="7"/>
      <c r="I65" s="38"/>
      <c r="J65" s="32" t="s">
        <v>1075</v>
      </c>
      <c r="K65" s="32" t="s">
        <v>1076</v>
      </c>
      <c r="L65" s="32" t="s">
        <v>1077</v>
      </c>
      <c r="M65" s="32" t="s">
        <v>1078</v>
      </c>
      <c r="N65" s="32" t="s">
        <v>1079</v>
      </c>
      <c r="O65" s="32" t="s">
        <v>1080</v>
      </c>
      <c r="P65" s="32" t="s">
        <v>1081</v>
      </c>
      <c r="Q65" s="32" t="s">
        <v>1082</v>
      </c>
      <c r="R65" s="32" t="s">
        <v>1083</v>
      </c>
      <c r="S65" s="32" t="s">
        <v>1084</v>
      </c>
      <c r="T65" s="32" t="s">
        <v>1085</v>
      </c>
      <c r="U65" s="32" t="s">
        <v>1086</v>
      </c>
      <c r="V65" s="33" t="s">
        <v>1090</v>
      </c>
      <c r="W65" s="38"/>
      <c r="X65" s="38"/>
      <c r="Y65" s="38"/>
      <c r="Z65" s="38"/>
      <c r="AA65" s="38"/>
    </row>
    <row r="66" spans="2:27" x14ac:dyDescent="0.25">
      <c r="B66" s="220"/>
      <c r="C66" s="81" t="s">
        <v>1261</v>
      </c>
      <c r="D66" s="211"/>
      <c r="E66" s="213"/>
      <c r="G66" s="7"/>
      <c r="H66" s="7"/>
      <c r="I66" s="38"/>
      <c r="J66" s="34" t="e">
        <f>J57-J60</f>
        <v>#N/A</v>
      </c>
      <c r="K66" s="34" t="e">
        <f t="shared" ref="K66:U66" si="5">K57-K60</f>
        <v>#N/A</v>
      </c>
      <c r="L66" s="34" t="e">
        <f t="shared" si="5"/>
        <v>#N/A</v>
      </c>
      <c r="M66" s="34" t="e">
        <f t="shared" si="5"/>
        <v>#N/A</v>
      </c>
      <c r="N66" s="34" t="e">
        <f t="shared" si="5"/>
        <v>#N/A</v>
      </c>
      <c r="O66" s="34" t="e">
        <f t="shared" si="5"/>
        <v>#N/A</v>
      </c>
      <c r="P66" s="34" t="e">
        <f t="shared" si="5"/>
        <v>#N/A</v>
      </c>
      <c r="Q66" s="34" t="e">
        <f t="shared" si="5"/>
        <v>#N/A</v>
      </c>
      <c r="R66" s="34" t="e">
        <f t="shared" si="5"/>
        <v>#N/A</v>
      </c>
      <c r="S66" s="34" t="e">
        <f t="shared" si="5"/>
        <v>#N/A</v>
      </c>
      <c r="T66" s="34" t="e">
        <f t="shared" si="5"/>
        <v>#N/A</v>
      </c>
      <c r="U66" s="34" t="e">
        <f t="shared" si="5"/>
        <v>#N/A</v>
      </c>
      <c r="V66" s="35" t="e">
        <f>SUM(J66:U66)</f>
        <v>#N/A</v>
      </c>
      <c r="W66" s="46" t="e">
        <f>V66/V57</f>
        <v>#N/A</v>
      </c>
      <c r="X66" s="38"/>
      <c r="Y66" s="38"/>
      <c r="Z66" s="38"/>
      <c r="AA66" s="38"/>
    </row>
    <row r="67" spans="2:27" x14ac:dyDescent="0.25">
      <c r="B67" s="392"/>
      <c r="C67" s="81" t="s">
        <v>1259</v>
      </c>
      <c r="D67" s="211"/>
      <c r="E67" s="213"/>
      <c r="G67" s="7"/>
      <c r="H67" s="7"/>
      <c r="I67" s="38"/>
      <c r="J67" s="299"/>
      <c r="K67" s="299"/>
      <c r="L67" s="300"/>
      <c r="M67" s="300"/>
      <c r="N67" s="38"/>
      <c r="O67" s="38"/>
      <c r="P67" s="38"/>
      <c r="Q67" s="38"/>
      <c r="R67" s="38"/>
      <c r="S67" s="38"/>
      <c r="T67" s="38"/>
      <c r="U67" s="38"/>
      <c r="V67" s="38"/>
      <c r="W67" s="38"/>
      <c r="X67" s="38"/>
      <c r="Y67" s="38"/>
      <c r="Z67" s="38"/>
      <c r="AA67" s="38"/>
    </row>
    <row r="68" spans="2:27" x14ac:dyDescent="0.25">
      <c r="B68" s="104"/>
      <c r="C68" s="104"/>
      <c r="D68" s="115"/>
      <c r="E68" s="90"/>
      <c r="G68" s="7"/>
      <c r="H68" s="7"/>
      <c r="I68" s="38"/>
      <c r="J68" s="299"/>
      <c r="K68" s="299"/>
      <c r="L68" s="300"/>
      <c r="M68" s="300"/>
      <c r="N68" s="38"/>
      <c r="O68" s="38"/>
      <c r="P68" s="38"/>
      <c r="Q68" s="38"/>
      <c r="R68" s="38"/>
      <c r="S68" s="38"/>
      <c r="T68" s="38"/>
      <c r="U68" s="38"/>
      <c r="V68" s="38"/>
      <c r="W68" s="38"/>
      <c r="X68" s="38"/>
      <c r="Y68" s="38"/>
      <c r="Z68" s="38"/>
      <c r="AA68" s="38"/>
    </row>
    <row r="69" spans="2:27" x14ac:dyDescent="0.25">
      <c r="B69" s="384" t="s">
        <v>1211</v>
      </c>
      <c r="C69" s="385"/>
      <c r="D69" s="385"/>
      <c r="E69" s="386"/>
      <c r="G69" s="7"/>
      <c r="H69" s="7"/>
      <c r="I69" s="38"/>
      <c r="J69" s="299"/>
      <c r="K69" s="299"/>
      <c r="L69" s="300"/>
      <c r="M69" s="300"/>
      <c r="N69" s="38"/>
      <c r="O69" s="38"/>
      <c r="P69" s="38"/>
      <c r="Q69" s="38"/>
      <c r="R69" s="38"/>
      <c r="S69" s="38"/>
      <c r="T69" s="38"/>
      <c r="U69" s="38"/>
      <c r="V69" s="38"/>
      <c r="W69" s="38"/>
      <c r="X69" s="38"/>
      <c r="Y69" s="38"/>
      <c r="Z69" s="38"/>
      <c r="AA69" s="38"/>
    </row>
    <row r="70" spans="2:27" x14ac:dyDescent="0.25">
      <c r="B70" s="387"/>
      <c r="C70" s="388"/>
      <c r="D70" s="388"/>
      <c r="E70" s="389"/>
      <c r="G70" s="7"/>
      <c r="H70" s="7"/>
      <c r="I70" s="38"/>
      <c r="J70" s="299"/>
      <c r="K70" s="299"/>
      <c r="L70" s="300"/>
      <c r="M70" s="300"/>
      <c r="N70" s="38"/>
      <c r="O70" s="38"/>
      <c r="P70" s="38"/>
      <c r="Q70" s="38"/>
      <c r="R70" s="38"/>
      <c r="S70" s="38"/>
      <c r="T70" s="38"/>
      <c r="U70" s="38"/>
      <c r="V70" s="38"/>
      <c r="W70" s="38"/>
      <c r="X70" s="38"/>
      <c r="Y70" s="38"/>
      <c r="Z70" s="38"/>
      <c r="AA70" s="38"/>
    </row>
    <row r="71" spans="2:27" x14ac:dyDescent="0.25">
      <c r="B71" s="75"/>
      <c r="C71" s="75"/>
      <c r="D71" s="75"/>
      <c r="E71" s="75"/>
      <c r="G71" s="7"/>
      <c r="H71" s="7"/>
      <c r="I71" s="38"/>
      <c r="J71" s="38"/>
      <c r="K71" s="38"/>
      <c r="L71" s="38"/>
      <c r="M71" s="38"/>
      <c r="N71" s="38"/>
      <c r="O71" s="38"/>
      <c r="P71" s="38"/>
      <c r="Q71" s="38"/>
      <c r="R71" s="38"/>
      <c r="S71" s="38"/>
      <c r="T71" s="38"/>
      <c r="U71" s="38"/>
      <c r="V71" s="38"/>
      <c r="W71" s="38"/>
      <c r="X71" s="38"/>
      <c r="Y71" s="38"/>
      <c r="Z71" s="38"/>
      <c r="AA71" s="38"/>
    </row>
    <row r="72" spans="2:27" x14ac:dyDescent="0.25">
      <c r="B72" s="219" t="s">
        <v>1301</v>
      </c>
      <c r="C72" s="81" t="s">
        <v>32</v>
      </c>
      <c r="D72" s="211">
        <v>220</v>
      </c>
      <c r="E72" s="213"/>
      <c r="G72" s="7"/>
      <c r="H72" s="7"/>
      <c r="I72" s="38"/>
      <c r="J72" s="38"/>
      <c r="K72" s="38"/>
      <c r="L72" s="38"/>
      <c r="M72" s="38"/>
      <c r="N72" s="38"/>
      <c r="O72" s="38"/>
      <c r="P72" s="38"/>
      <c r="Q72" s="38"/>
      <c r="R72" s="38"/>
      <c r="S72" s="38"/>
      <c r="T72" s="38"/>
      <c r="U72" s="38"/>
      <c r="V72" s="38"/>
      <c r="W72" s="38"/>
      <c r="X72" s="38"/>
      <c r="Y72" s="38"/>
      <c r="Z72" s="38"/>
      <c r="AA72" s="38"/>
    </row>
    <row r="73" spans="2:27" x14ac:dyDescent="0.25">
      <c r="B73" s="220"/>
      <c r="C73" s="81" t="s">
        <v>1261</v>
      </c>
      <c r="D73" s="211"/>
      <c r="E73" s="213"/>
      <c r="G73" s="7"/>
      <c r="H73" s="7"/>
      <c r="I73" s="38"/>
      <c r="J73" s="38"/>
      <c r="K73" s="38"/>
      <c r="L73" s="38"/>
      <c r="M73" s="38"/>
      <c r="N73" s="38"/>
      <c r="O73" s="38"/>
      <c r="P73" s="38"/>
      <c r="Q73" s="38"/>
      <c r="R73" s="38"/>
      <c r="S73" s="38"/>
      <c r="T73" s="38"/>
      <c r="U73" s="38"/>
      <c r="V73" s="38"/>
      <c r="W73" s="38"/>
      <c r="X73" s="38"/>
      <c r="Y73" s="38"/>
      <c r="Z73" s="38"/>
      <c r="AA73" s="38"/>
    </row>
    <row r="74" spans="2:27" x14ac:dyDescent="0.25">
      <c r="B74" s="392"/>
      <c r="C74" s="81" t="s">
        <v>1259</v>
      </c>
      <c r="D74" s="211"/>
      <c r="E74" s="213"/>
      <c r="H74" s="7"/>
      <c r="I74" s="38"/>
      <c r="J74" s="181"/>
      <c r="K74" s="181"/>
      <c r="L74" s="181"/>
      <c r="M74" s="181"/>
      <c r="N74" s="181"/>
      <c r="O74" s="181"/>
      <c r="P74" s="181"/>
      <c r="Q74" s="181"/>
      <c r="R74" s="181"/>
      <c r="S74" s="181"/>
      <c r="T74" s="181"/>
      <c r="U74" s="181"/>
      <c r="V74" s="181"/>
      <c r="W74" s="38"/>
      <c r="X74" s="38"/>
      <c r="Y74" s="38"/>
      <c r="Z74" s="38"/>
      <c r="AA74" s="38"/>
    </row>
    <row r="75" spans="2:27" x14ac:dyDescent="0.25">
      <c r="B75" s="75"/>
      <c r="C75" s="75"/>
      <c r="D75" s="75"/>
      <c r="E75" s="75"/>
      <c r="H75" s="7"/>
      <c r="I75" s="38"/>
      <c r="J75" s="32"/>
      <c r="K75" s="32"/>
      <c r="L75" s="32"/>
      <c r="M75" s="32"/>
      <c r="N75" s="32"/>
      <c r="O75" s="32"/>
      <c r="P75" s="32"/>
      <c r="Q75" s="32"/>
      <c r="R75" s="32"/>
      <c r="S75" s="32"/>
      <c r="T75" s="32"/>
      <c r="U75" s="32"/>
      <c r="V75" s="33"/>
      <c r="W75" s="38"/>
      <c r="X75" s="38"/>
      <c r="Y75" s="38"/>
      <c r="Z75" s="38"/>
      <c r="AA75" s="38"/>
    </row>
    <row r="76" spans="2:27" ht="15" customHeight="1" x14ac:dyDescent="0.25">
      <c r="B76" s="219" t="s">
        <v>1327</v>
      </c>
      <c r="C76" s="81" t="s">
        <v>32</v>
      </c>
      <c r="D76" s="383">
        <v>220</v>
      </c>
      <c r="E76" s="383"/>
      <c r="H76" s="7"/>
      <c r="I76" s="38"/>
      <c r="J76" s="34"/>
      <c r="K76" s="34"/>
      <c r="L76" s="34"/>
      <c r="M76" s="34"/>
      <c r="N76" s="34"/>
      <c r="O76" s="34"/>
      <c r="P76" s="34"/>
      <c r="Q76" s="34"/>
      <c r="R76" s="34"/>
      <c r="S76" s="34"/>
      <c r="T76" s="34"/>
      <c r="U76" s="34"/>
      <c r="V76" s="35"/>
      <c r="W76" s="39"/>
      <c r="X76" s="38"/>
      <c r="Y76" s="38"/>
      <c r="Z76" s="38"/>
      <c r="AA76" s="38"/>
    </row>
    <row r="77" spans="2:27" x14ac:dyDescent="0.25">
      <c r="B77" s="220"/>
      <c r="C77" s="81" t="s">
        <v>1261</v>
      </c>
      <c r="D77" s="383"/>
      <c r="E77" s="383"/>
      <c r="H77" s="7"/>
      <c r="I77" s="38"/>
      <c r="J77" s="181"/>
      <c r="K77" s="181"/>
      <c r="L77" s="181"/>
      <c r="M77" s="181"/>
      <c r="N77" s="181"/>
      <c r="O77" s="181"/>
      <c r="P77" s="181"/>
      <c r="Q77" s="181"/>
      <c r="R77" s="181"/>
      <c r="S77" s="181"/>
      <c r="T77" s="181"/>
      <c r="U77" s="181"/>
      <c r="V77" s="181"/>
      <c r="W77" s="38"/>
      <c r="X77" s="38"/>
      <c r="Y77" s="38"/>
      <c r="Z77" s="38"/>
      <c r="AA77" s="38"/>
    </row>
    <row r="78" spans="2:27" x14ac:dyDescent="0.25">
      <c r="B78" s="392"/>
      <c r="C78" s="81" t="s">
        <v>1259</v>
      </c>
      <c r="D78" s="211"/>
      <c r="E78" s="213"/>
      <c r="G78" s="7"/>
      <c r="H78" s="7"/>
      <c r="I78" s="38"/>
      <c r="J78" s="32"/>
      <c r="K78" s="32"/>
      <c r="L78" s="32"/>
      <c r="M78" s="32"/>
      <c r="N78" s="32"/>
      <c r="O78" s="32"/>
      <c r="P78" s="32"/>
      <c r="Q78" s="32"/>
      <c r="R78" s="32"/>
      <c r="S78" s="32"/>
      <c r="T78" s="32"/>
      <c r="U78" s="32"/>
      <c r="V78" s="33"/>
      <c r="W78" s="38"/>
      <c r="X78" s="38"/>
      <c r="Y78" s="38"/>
      <c r="Z78" s="38"/>
      <c r="AA78" s="38"/>
    </row>
    <row r="79" spans="2:27" x14ac:dyDescent="0.25">
      <c r="B79" s="104"/>
      <c r="C79" s="104"/>
      <c r="D79" s="115"/>
      <c r="E79" s="90"/>
      <c r="I79" s="38"/>
      <c r="J79" s="34"/>
      <c r="K79" s="34"/>
      <c r="L79" s="34"/>
      <c r="M79" s="34"/>
      <c r="N79" s="34"/>
      <c r="O79" s="34"/>
      <c r="P79" s="34"/>
      <c r="Q79" s="34"/>
      <c r="R79" s="34"/>
      <c r="S79" s="34"/>
      <c r="T79" s="34"/>
      <c r="U79" s="34"/>
      <c r="V79" s="35"/>
      <c r="W79" s="38"/>
      <c r="X79" s="38"/>
      <c r="Y79" s="38"/>
      <c r="Z79" s="38"/>
      <c r="AA79" s="38"/>
    </row>
    <row r="80" spans="2:27" x14ac:dyDescent="0.25">
      <c r="B80" s="384" t="s">
        <v>1212</v>
      </c>
      <c r="C80" s="385"/>
      <c r="D80" s="385"/>
      <c r="E80" s="386"/>
      <c r="I80" s="38"/>
      <c r="J80" s="181"/>
      <c r="K80" s="181"/>
      <c r="L80" s="181"/>
      <c r="M80" s="181"/>
      <c r="N80" s="181"/>
      <c r="O80" s="181"/>
      <c r="P80" s="181"/>
      <c r="Q80" s="181"/>
      <c r="R80" s="181"/>
      <c r="S80" s="181"/>
      <c r="T80" s="181"/>
      <c r="U80" s="181"/>
      <c r="V80" s="181"/>
      <c r="W80" s="38"/>
      <c r="X80" s="38"/>
      <c r="Y80" s="38"/>
      <c r="Z80" s="38"/>
      <c r="AA80" s="38"/>
    </row>
    <row r="81" spans="2:27" x14ac:dyDescent="0.25">
      <c r="B81" s="387"/>
      <c r="C81" s="388"/>
      <c r="D81" s="388"/>
      <c r="E81" s="389"/>
      <c r="F81" s="92"/>
      <c r="I81" s="38"/>
      <c r="J81" s="32"/>
      <c r="K81" s="32"/>
      <c r="L81" s="32"/>
      <c r="M81" s="32"/>
      <c r="N81" s="32"/>
      <c r="O81" s="32"/>
      <c r="P81" s="32"/>
      <c r="Q81" s="32"/>
      <c r="R81" s="32"/>
      <c r="S81" s="32"/>
      <c r="T81" s="32"/>
      <c r="U81" s="32"/>
      <c r="V81" s="33"/>
      <c r="W81" s="38"/>
      <c r="X81" s="38"/>
      <c r="Y81" s="38"/>
      <c r="Z81" s="38"/>
      <c r="AA81" s="38"/>
    </row>
    <row r="82" spans="2:27" x14ac:dyDescent="0.25">
      <c r="B82" s="75"/>
      <c r="C82" s="75"/>
      <c r="D82" s="75"/>
      <c r="E82" s="75"/>
      <c r="I82" s="38"/>
      <c r="J82" s="34"/>
      <c r="K82" s="34"/>
      <c r="L82" s="34"/>
      <c r="M82" s="34"/>
      <c r="N82" s="34"/>
      <c r="O82" s="34"/>
      <c r="P82" s="34"/>
      <c r="Q82" s="34"/>
      <c r="R82" s="34"/>
      <c r="S82" s="34"/>
      <c r="T82" s="34"/>
      <c r="U82" s="34"/>
      <c r="V82" s="35"/>
      <c r="W82" s="38"/>
      <c r="X82" s="38"/>
      <c r="Y82" s="38"/>
      <c r="Z82" s="38"/>
      <c r="AA82" s="38"/>
    </row>
    <row r="83" spans="2:27" x14ac:dyDescent="0.25">
      <c r="B83" s="219" t="s">
        <v>1301</v>
      </c>
      <c r="C83" s="81" t="s">
        <v>32</v>
      </c>
      <c r="D83" s="211">
        <v>220</v>
      </c>
      <c r="E83" s="213"/>
      <c r="I83" s="38"/>
      <c r="J83" s="181"/>
      <c r="K83" s="181"/>
      <c r="L83" s="181"/>
      <c r="M83" s="181"/>
      <c r="N83" s="181"/>
      <c r="O83" s="181"/>
      <c r="P83" s="181"/>
      <c r="Q83" s="181"/>
      <c r="R83" s="181"/>
      <c r="S83" s="181"/>
      <c r="T83" s="181"/>
      <c r="U83" s="181"/>
      <c r="V83" s="181"/>
      <c r="W83" s="38"/>
      <c r="X83" s="38"/>
      <c r="Y83" s="38"/>
      <c r="Z83" s="38"/>
      <c r="AA83" s="38"/>
    </row>
    <row r="84" spans="2:27" x14ac:dyDescent="0.25">
      <c r="B84" s="220"/>
      <c r="C84" s="81" t="s">
        <v>1261</v>
      </c>
      <c r="D84" s="211"/>
      <c r="E84" s="213"/>
      <c r="F84" s="27"/>
      <c r="G84" s="27"/>
      <c r="H84" s="27"/>
      <c r="I84" s="38"/>
      <c r="J84" s="32"/>
      <c r="K84" s="32"/>
      <c r="L84" s="32"/>
      <c r="M84" s="32"/>
      <c r="N84" s="32"/>
      <c r="O84" s="32"/>
      <c r="P84" s="32"/>
      <c r="Q84" s="32"/>
      <c r="R84" s="32"/>
      <c r="S84" s="32"/>
      <c r="T84" s="32"/>
      <c r="U84" s="32"/>
      <c r="V84" s="33"/>
      <c r="W84" s="38"/>
      <c r="X84" s="38"/>
      <c r="Y84" s="38"/>
      <c r="Z84" s="38"/>
      <c r="AA84" s="38"/>
    </row>
    <row r="85" spans="2:27" x14ac:dyDescent="0.25">
      <c r="B85" s="392"/>
      <c r="C85" s="81" t="s">
        <v>1259</v>
      </c>
      <c r="D85" s="211"/>
      <c r="E85" s="213"/>
      <c r="F85" s="28"/>
      <c r="G85" s="28"/>
      <c r="H85" s="28"/>
      <c r="I85" s="38"/>
      <c r="J85" s="34"/>
      <c r="K85" s="34"/>
      <c r="L85" s="34"/>
      <c r="M85" s="34"/>
      <c r="N85" s="34"/>
      <c r="O85" s="34"/>
      <c r="P85" s="34"/>
      <c r="Q85" s="34"/>
      <c r="R85" s="34"/>
      <c r="S85" s="34"/>
      <c r="T85" s="34"/>
      <c r="U85" s="34"/>
      <c r="V85" s="35"/>
      <c r="W85" s="38"/>
      <c r="X85" s="38"/>
      <c r="Y85" s="38"/>
      <c r="Z85" s="38"/>
      <c r="AA85" s="38"/>
    </row>
    <row r="86" spans="2:27" x14ac:dyDescent="0.25">
      <c r="B86" s="75"/>
      <c r="C86" s="75"/>
      <c r="D86" s="75"/>
      <c r="E86" s="75"/>
      <c r="F86" s="29"/>
      <c r="G86" s="29"/>
      <c r="H86" s="29"/>
      <c r="I86" s="38"/>
      <c r="J86" s="181"/>
      <c r="K86" s="181"/>
      <c r="L86" s="181"/>
      <c r="M86" s="181"/>
      <c r="N86" s="181"/>
      <c r="O86" s="181"/>
      <c r="P86" s="181"/>
      <c r="Q86" s="181"/>
      <c r="R86" s="181"/>
      <c r="S86" s="181"/>
      <c r="T86" s="181"/>
      <c r="U86" s="181"/>
      <c r="V86" s="181"/>
      <c r="W86" s="38"/>
      <c r="X86" s="38"/>
      <c r="Y86" s="38"/>
      <c r="Z86" s="38"/>
      <c r="AA86" s="38"/>
    </row>
    <row r="87" spans="2:27" ht="15" customHeight="1" x14ac:dyDescent="0.25">
      <c r="B87" s="219" t="s">
        <v>1327</v>
      </c>
      <c r="C87" s="81" t="s">
        <v>32</v>
      </c>
      <c r="D87" s="383">
        <v>220</v>
      </c>
      <c r="E87" s="383"/>
      <c r="F87" s="30"/>
      <c r="G87" s="30"/>
      <c r="H87" s="30"/>
      <c r="I87" s="38"/>
      <c r="J87" s="32"/>
      <c r="K87" s="32"/>
      <c r="L87" s="32"/>
      <c r="M87" s="32"/>
      <c r="N87" s="32"/>
      <c r="O87" s="32"/>
      <c r="P87" s="32"/>
      <c r="Q87" s="32"/>
      <c r="R87" s="32"/>
      <c r="S87" s="32"/>
      <c r="T87" s="32"/>
      <c r="U87" s="32"/>
      <c r="V87" s="33"/>
      <c r="W87" s="38"/>
      <c r="X87" s="38"/>
      <c r="Y87" s="38"/>
      <c r="Z87" s="38"/>
      <c r="AA87" s="38"/>
    </row>
    <row r="88" spans="2:27" x14ac:dyDescent="0.25">
      <c r="B88" s="220"/>
      <c r="C88" s="81" t="s">
        <v>1261</v>
      </c>
      <c r="D88" s="383"/>
      <c r="E88" s="383"/>
      <c r="I88" s="38"/>
      <c r="J88" s="34"/>
      <c r="K88" s="34"/>
      <c r="L88" s="34"/>
      <c r="M88" s="34"/>
      <c r="N88" s="34"/>
      <c r="O88" s="34"/>
      <c r="P88" s="34"/>
      <c r="Q88" s="34"/>
      <c r="R88" s="34"/>
      <c r="S88" s="34"/>
      <c r="T88" s="34"/>
      <c r="U88" s="34"/>
      <c r="V88" s="35"/>
      <c r="W88" s="46"/>
      <c r="X88" s="45"/>
      <c r="Y88" s="38"/>
      <c r="Z88" s="38"/>
      <c r="AA88" s="38"/>
    </row>
    <row r="89" spans="2:27" x14ac:dyDescent="0.25">
      <c r="B89" s="392"/>
      <c r="C89" s="81" t="s">
        <v>1259</v>
      </c>
      <c r="D89" s="211"/>
      <c r="E89" s="213"/>
      <c r="I89" s="38"/>
      <c r="J89" s="181"/>
      <c r="K89" s="181"/>
      <c r="L89" s="181"/>
      <c r="M89" s="181"/>
      <c r="N89" s="181"/>
      <c r="O89" s="181"/>
      <c r="P89" s="181"/>
      <c r="Q89" s="181"/>
      <c r="R89" s="181"/>
      <c r="S89" s="181"/>
      <c r="T89" s="181"/>
      <c r="U89" s="181"/>
      <c r="V89" s="181"/>
      <c r="W89" s="38"/>
      <c r="X89" s="38"/>
      <c r="Y89" s="38"/>
      <c r="Z89" s="38"/>
      <c r="AA89" s="38"/>
    </row>
    <row r="90" spans="2:27" ht="24.75" customHeight="1" x14ac:dyDescent="0.25">
      <c r="B90" s="75"/>
      <c r="C90" s="75"/>
      <c r="D90" s="75"/>
      <c r="E90" s="75"/>
      <c r="I90" s="38"/>
      <c r="J90" s="32"/>
      <c r="K90" s="32"/>
      <c r="L90" s="32"/>
      <c r="M90" s="32"/>
      <c r="N90" s="32"/>
      <c r="O90" s="32"/>
      <c r="P90" s="32"/>
      <c r="Q90" s="32"/>
      <c r="R90" s="32"/>
      <c r="S90" s="32"/>
      <c r="T90" s="32"/>
      <c r="U90" s="32"/>
      <c r="V90" s="33"/>
      <c r="W90" s="38"/>
      <c r="X90" s="38"/>
      <c r="Y90" s="38"/>
      <c r="Z90" s="38"/>
      <c r="AA90" s="38"/>
    </row>
    <row r="91" spans="2:27" x14ac:dyDescent="0.25">
      <c r="B91" s="5" t="s">
        <v>1110</v>
      </c>
      <c r="C91" s="95"/>
      <c r="D91" s="95"/>
      <c r="E91" s="95"/>
      <c r="I91" s="38"/>
      <c r="J91" s="34"/>
      <c r="K91" s="34"/>
      <c r="L91" s="34"/>
      <c r="M91" s="34"/>
      <c r="N91" s="34"/>
      <c r="O91" s="34"/>
      <c r="P91" s="34"/>
      <c r="Q91" s="34"/>
      <c r="R91" s="34"/>
      <c r="S91" s="34"/>
      <c r="T91" s="34"/>
      <c r="U91" s="34"/>
      <c r="V91" s="35"/>
      <c r="W91" s="46"/>
      <c r="X91" s="38"/>
      <c r="Y91" s="38"/>
      <c r="Z91" s="38"/>
      <c r="AA91" s="38"/>
    </row>
    <row r="92" spans="2:27" x14ac:dyDescent="0.25">
      <c r="B92" s="251" t="s">
        <v>1175</v>
      </c>
      <c r="C92" s="252"/>
      <c r="D92" s="252"/>
      <c r="E92" s="253"/>
      <c r="I92" s="38"/>
      <c r="J92" s="181"/>
      <c r="K92" s="181"/>
      <c r="L92" s="181"/>
      <c r="M92" s="181"/>
      <c r="N92" s="181"/>
      <c r="O92" s="181"/>
      <c r="P92" s="181"/>
      <c r="Q92" s="181"/>
      <c r="R92" s="181"/>
      <c r="S92" s="181"/>
      <c r="T92" s="181"/>
      <c r="U92" s="181"/>
      <c r="V92" s="181"/>
      <c r="W92" s="38"/>
      <c r="X92" s="38"/>
      <c r="Y92" s="38"/>
      <c r="Z92" s="38"/>
      <c r="AA92" s="38"/>
    </row>
    <row r="93" spans="2:27" x14ac:dyDescent="0.25">
      <c r="B93" s="8" t="s">
        <v>1178</v>
      </c>
      <c r="C93" s="245">
        <f>L40</f>
        <v>0</v>
      </c>
      <c r="D93" s="268"/>
      <c r="E93" s="269"/>
      <c r="I93" s="38"/>
      <c r="J93" s="32"/>
      <c r="K93" s="32"/>
      <c r="L93" s="32"/>
      <c r="M93" s="32"/>
      <c r="N93" s="32"/>
      <c r="O93" s="32"/>
      <c r="P93" s="32"/>
      <c r="Q93" s="32"/>
      <c r="R93" s="32"/>
      <c r="S93" s="32"/>
      <c r="T93" s="32"/>
      <c r="U93" s="32"/>
      <c r="V93" s="33"/>
      <c r="W93" s="38"/>
      <c r="X93" s="38"/>
      <c r="Y93" s="38"/>
      <c r="Z93" s="38"/>
      <c r="AA93" s="38"/>
    </row>
    <row r="94" spans="2:27" x14ac:dyDescent="0.25">
      <c r="B94" s="8" t="s">
        <v>1179</v>
      </c>
      <c r="C94" s="245">
        <f>ROUNDUP(R40,1)</f>
        <v>0</v>
      </c>
      <c r="D94" s="268"/>
      <c r="E94" s="269"/>
      <c r="I94" s="38"/>
      <c r="J94" s="34"/>
      <c r="K94" s="34"/>
      <c r="L94" s="34"/>
      <c r="M94" s="34"/>
      <c r="N94" s="34"/>
      <c r="O94" s="34"/>
      <c r="P94" s="34"/>
      <c r="Q94" s="34"/>
      <c r="R94" s="34"/>
      <c r="S94" s="34"/>
      <c r="T94" s="34"/>
      <c r="U94" s="34"/>
      <c r="V94" s="35"/>
      <c r="W94" s="46"/>
      <c r="X94" s="38"/>
      <c r="Y94" s="38"/>
      <c r="Z94" s="38"/>
      <c r="AA94" s="38"/>
    </row>
    <row r="95" spans="2:27" x14ac:dyDescent="0.25">
      <c r="B95" s="14" t="s">
        <v>1176</v>
      </c>
      <c r="C95" s="341">
        <f>V57</f>
        <v>0</v>
      </c>
      <c r="D95" s="342"/>
      <c r="E95" s="343"/>
      <c r="I95" s="38"/>
      <c r="J95" s="38"/>
      <c r="K95" s="38"/>
      <c r="L95" s="38"/>
      <c r="M95" s="38"/>
      <c r="N95" s="38"/>
      <c r="O95" s="38"/>
      <c r="P95" s="38"/>
      <c r="Q95" s="38"/>
      <c r="R95" s="38"/>
      <c r="S95" s="38"/>
      <c r="T95" s="38"/>
      <c r="U95" s="38"/>
      <c r="V95" s="38"/>
      <c r="W95" s="38"/>
      <c r="X95" s="38"/>
      <c r="Y95" s="38"/>
      <c r="Z95" s="38"/>
      <c r="AA95" s="38"/>
    </row>
    <row r="96" spans="2:27" x14ac:dyDescent="0.25">
      <c r="B96" s="270" t="s">
        <v>1095</v>
      </c>
      <c r="C96" s="271"/>
      <c r="D96" s="271"/>
      <c r="E96" s="272"/>
      <c r="I96" s="38"/>
      <c r="J96" s="38"/>
      <c r="K96" s="38"/>
      <c r="L96" s="38"/>
      <c r="M96" s="38"/>
      <c r="N96" s="38"/>
      <c r="O96" s="38"/>
      <c r="P96" s="38"/>
      <c r="Q96" s="38"/>
      <c r="R96" s="38"/>
      <c r="S96" s="38"/>
      <c r="T96" s="38"/>
      <c r="U96" s="38"/>
      <c r="V96" s="38"/>
      <c r="W96" s="38"/>
      <c r="X96" s="38"/>
      <c r="Y96" s="38"/>
      <c r="Z96" s="38"/>
      <c r="AA96" s="38"/>
    </row>
    <row r="97" spans="2:27" x14ac:dyDescent="0.25">
      <c r="B97" s="8" t="s">
        <v>1180</v>
      </c>
      <c r="C97" s="245" t="e">
        <f>L41</f>
        <v>#N/A</v>
      </c>
      <c r="D97" s="268"/>
      <c r="E97" s="269"/>
      <c r="I97" s="38"/>
      <c r="J97" s="38"/>
      <c r="K97" s="38"/>
      <c r="L97" s="38"/>
      <c r="M97" s="38"/>
      <c r="N97" s="38"/>
      <c r="O97" s="38"/>
      <c r="P97" s="38"/>
      <c r="Q97" s="38"/>
      <c r="R97" s="38"/>
      <c r="S97" s="38"/>
      <c r="T97" s="38"/>
      <c r="U97" s="38"/>
      <c r="V97" s="38"/>
      <c r="W97" s="38"/>
      <c r="X97" s="38"/>
      <c r="Y97" s="38"/>
      <c r="Z97" s="38"/>
      <c r="AA97" s="38"/>
    </row>
    <row r="98" spans="2:27" x14ac:dyDescent="0.25">
      <c r="B98" s="67" t="s">
        <v>1277</v>
      </c>
      <c r="C98" s="254">
        <v>580</v>
      </c>
      <c r="D98" s="255"/>
      <c r="E98" s="256"/>
      <c r="I98" s="38"/>
      <c r="J98" s="38"/>
      <c r="K98" s="38"/>
      <c r="L98" s="38"/>
      <c r="M98" s="38"/>
      <c r="N98" s="38"/>
      <c r="O98" s="38"/>
      <c r="P98" s="38"/>
      <c r="Q98" s="38"/>
      <c r="R98" s="38"/>
      <c r="S98" s="38"/>
      <c r="T98" s="38"/>
      <c r="U98" s="38"/>
      <c r="V98" s="38"/>
      <c r="W98" s="38"/>
      <c r="X98" s="38"/>
      <c r="Y98" s="38"/>
      <c r="Z98" s="38"/>
      <c r="AA98" s="38"/>
    </row>
    <row r="99" spans="2:27" x14ac:dyDescent="0.25">
      <c r="B99" s="8" t="s">
        <v>1278</v>
      </c>
      <c r="C99" s="245" t="e">
        <f>ROUNDUP((C97*1000)/C98,1)</f>
        <v>#N/A</v>
      </c>
      <c r="D99" s="246"/>
      <c r="E99" s="247"/>
      <c r="I99" s="38"/>
      <c r="J99" s="38"/>
      <c r="K99" s="38"/>
      <c r="L99" s="38"/>
      <c r="M99" s="38"/>
      <c r="N99" s="38"/>
      <c r="O99" s="38"/>
      <c r="P99" s="38"/>
      <c r="Q99" s="38"/>
      <c r="R99" s="38"/>
      <c r="S99" s="38"/>
      <c r="T99" s="38"/>
      <c r="U99" s="38"/>
      <c r="V99" s="38"/>
      <c r="W99" s="38"/>
      <c r="X99" s="38"/>
      <c r="Y99" s="38"/>
      <c r="Z99" s="38"/>
      <c r="AA99" s="38"/>
    </row>
    <row r="100" spans="2:27" x14ac:dyDescent="0.25">
      <c r="B100" s="8" t="s">
        <v>1183</v>
      </c>
      <c r="C100" s="245" t="e">
        <f>CEILING(C97*(1/M24),5)</f>
        <v>#N/A</v>
      </c>
      <c r="D100" s="268"/>
      <c r="E100" s="269"/>
      <c r="I100" s="38"/>
      <c r="J100" s="38"/>
      <c r="K100" s="38"/>
      <c r="L100" s="38"/>
      <c r="M100" s="38"/>
      <c r="N100" s="38"/>
      <c r="O100" s="38"/>
      <c r="P100" s="38"/>
      <c r="Q100" s="38"/>
      <c r="R100" s="38"/>
      <c r="S100" s="38"/>
      <c r="T100" s="38"/>
      <c r="U100" s="38"/>
      <c r="V100" s="38"/>
      <c r="W100" s="38"/>
      <c r="X100" s="38"/>
      <c r="Y100" s="38"/>
      <c r="Z100" s="38"/>
      <c r="AA100" s="38"/>
    </row>
    <row r="101" spans="2:27" x14ac:dyDescent="0.25">
      <c r="B101" s="8" t="s">
        <v>1182</v>
      </c>
      <c r="C101" s="245">
        <f>L43</f>
        <v>0</v>
      </c>
      <c r="D101" s="268"/>
      <c r="E101" s="269"/>
      <c r="I101" s="38"/>
      <c r="J101" s="38"/>
      <c r="K101" s="38"/>
      <c r="L101" s="38"/>
      <c r="M101" s="38"/>
      <c r="N101" s="38"/>
      <c r="O101" s="38"/>
      <c r="P101" s="38"/>
      <c r="Q101" s="38"/>
      <c r="R101" s="38"/>
      <c r="S101" s="38"/>
      <c r="T101" s="38"/>
      <c r="U101" s="38"/>
      <c r="V101" s="38"/>
      <c r="W101" s="38"/>
      <c r="X101" s="38"/>
      <c r="Y101" s="38"/>
      <c r="Z101" s="38"/>
      <c r="AA101" s="38"/>
    </row>
    <row r="102" spans="2:27" x14ac:dyDescent="0.25">
      <c r="B102" s="8" t="s">
        <v>1114</v>
      </c>
      <c r="C102" s="245" t="e">
        <f>C97/M20</f>
        <v>#N/A</v>
      </c>
      <c r="D102" s="268"/>
      <c r="E102" s="269"/>
      <c r="I102" s="38"/>
      <c r="J102" s="38"/>
      <c r="K102" s="38"/>
      <c r="L102" s="38"/>
      <c r="M102" s="38"/>
      <c r="N102" s="38"/>
      <c r="O102" s="38"/>
      <c r="P102" s="38"/>
      <c r="Q102" s="38"/>
      <c r="R102" s="38"/>
      <c r="S102" s="38"/>
      <c r="T102" s="38"/>
      <c r="U102" s="38"/>
      <c r="V102" s="38"/>
      <c r="W102" s="38"/>
      <c r="X102" s="38"/>
      <c r="Y102" s="38"/>
      <c r="Z102" s="38"/>
      <c r="AA102" s="38"/>
    </row>
    <row r="103" spans="2:27" x14ac:dyDescent="0.25">
      <c r="B103" s="8" t="s">
        <v>1115</v>
      </c>
      <c r="C103" s="245" t="e">
        <f>C102*1.2</f>
        <v>#N/A</v>
      </c>
      <c r="D103" s="268"/>
      <c r="E103" s="269"/>
      <c r="I103" s="38"/>
      <c r="J103" s="38"/>
      <c r="K103" s="38"/>
      <c r="L103" s="38"/>
      <c r="M103" s="38"/>
      <c r="N103" s="38"/>
      <c r="O103" s="38"/>
      <c r="P103" s="38"/>
      <c r="Q103" s="38"/>
      <c r="R103" s="38"/>
      <c r="S103" s="38"/>
      <c r="T103" s="38"/>
      <c r="U103" s="38"/>
      <c r="V103" s="38"/>
      <c r="W103" s="38"/>
      <c r="X103" s="38"/>
      <c r="Y103" s="38"/>
      <c r="Z103" s="38"/>
      <c r="AA103" s="38"/>
    </row>
    <row r="104" spans="2:27" ht="30" x14ac:dyDescent="0.25">
      <c r="B104" s="14" t="s">
        <v>1116</v>
      </c>
      <c r="C104" s="344" t="e">
        <f>C102*1.4</f>
        <v>#N/A</v>
      </c>
      <c r="D104" s="345"/>
      <c r="E104" s="346"/>
      <c r="I104" s="38"/>
      <c r="J104" s="38"/>
      <c r="K104" s="38"/>
      <c r="L104" s="38"/>
      <c r="M104" s="38"/>
      <c r="N104" s="38"/>
      <c r="O104" s="38"/>
      <c r="P104" s="38"/>
      <c r="Q104" s="38"/>
      <c r="R104" s="38"/>
      <c r="S104" s="38"/>
      <c r="T104" s="38"/>
      <c r="U104" s="38"/>
      <c r="V104" s="38"/>
      <c r="W104" s="38"/>
      <c r="X104" s="38"/>
      <c r="Y104" s="38"/>
      <c r="Z104" s="38"/>
      <c r="AA104" s="38"/>
    </row>
    <row r="105" spans="2:27" x14ac:dyDescent="0.25">
      <c r="B105" s="270" t="s">
        <v>1177</v>
      </c>
      <c r="C105" s="271"/>
      <c r="D105" s="271"/>
      <c r="E105" s="272"/>
    </row>
    <row r="106" spans="2:27" ht="30" customHeight="1" x14ac:dyDescent="0.25">
      <c r="B106" s="8" t="s">
        <v>1099</v>
      </c>
      <c r="C106" s="282" t="e">
        <f>C97*1000*M21</f>
        <v>#N/A</v>
      </c>
      <c r="D106" s="283"/>
      <c r="E106" s="284"/>
    </row>
    <row r="107" spans="2:27" ht="30" customHeight="1" x14ac:dyDescent="0.25">
      <c r="B107" s="9" t="s">
        <v>1283</v>
      </c>
      <c r="C107" s="279" t="e">
        <f>V48</f>
        <v>#N/A</v>
      </c>
      <c r="D107" s="280"/>
      <c r="E107" s="281"/>
    </row>
    <row r="108" spans="2:27" ht="30" customHeight="1" x14ac:dyDescent="0.25">
      <c r="B108" s="10" t="s">
        <v>1117</v>
      </c>
      <c r="C108" s="225"/>
      <c r="D108" s="225"/>
      <c r="E108" s="226"/>
    </row>
    <row r="109" spans="2:27" ht="30" customHeight="1" x14ac:dyDescent="0.25">
      <c r="B109" s="257" t="s">
        <v>1283</v>
      </c>
      <c r="C109" s="259"/>
      <c r="D109" s="259"/>
      <c r="E109" s="260"/>
    </row>
    <row r="110" spans="2:27" ht="30" customHeight="1" x14ac:dyDescent="0.25">
      <c r="B110" s="257"/>
      <c r="C110" s="259"/>
      <c r="D110" s="259"/>
      <c r="E110" s="260"/>
    </row>
    <row r="111" spans="2:27" x14ac:dyDescent="0.25">
      <c r="B111" s="257"/>
      <c r="C111" s="259"/>
      <c r="D111" s="259"/>
      <c r="E111" s="260"/>
    </row>
    <row r="112" spans="2:27" ht="30" customHeight="1" x14ac:dyDescent="0.25">
      <c r="B112" s="258"/>
      <c r="C112" s="261"/>
      <c r="D112" s="261"/>
      <c r="E112" s="262"/>
    </row>
    <row r="113" spans="2:5" ht="30" customHeight="1" x14ac:dyDescent="0.25">
      <c r="B113" s="8" t="s">
        <v>1284</v>
      </c>
      <c r="C113" s="340" t="e">
        <f>V60</f>
        <v>#N/A</v>
      </c>
      <c r="D113" s="340"/>
      <c r="E113" s="340"/>
    </row>
    <row r="114" spans="2:5" ht="30" customHeight="1" x14ac:dyDescent="0.25">
      <c r="B114" s="10" t="s">
        <v>1117</v>
      </c>
      <c r="C114" s="225"/>
      <c r="D114" s="225"/>
      <c r="E114" s="226"/>
    </row>
    <row r="115" spans="2:5" ht="30" customHeight="1" x14ac:dyDescent="0.25">
      <c r="B115" s="257" t="s">
        <v>1284</v>
      </c>
      <c r="C115" s="259"/>
      <c r="D115" s="259"/>
      <c r="E115" s="260"/>
    </row>
    <row r="116" spans="2:5" ht="30" customHeight="1" x14ac:dyDescent="0.25">
      <c r="B116" s="257"/>
      <c r="C116" s="259"/>
      <c r="D116" s="259"/>
      <c r="E116" s="260"/>
    </row>
    <row r="117" spans="2:5" x14ac:dyDescent="0.25">
      <c r="B117" s="257"/>
      <c r="C117" s="259"/>
      <c r="D117" s="259"/>
      <c r="E117" s="260"/>
    </row>
    <row r="118" spans="2:5" x14ac:dyDescent="0.25">
      <c r="B118" s="258"/>
      <c r="C118" s="261"/>
      <c r="D118" s="261"/>
      <c r="E118" s="262"/>
    </row>
    <row r="119" spans="2:5" x14ac:dyDescent="0.25">
      <c r="B119" s="11" t="s">
        <v>1111</v>
      </c>
      <c r="C119" s="337" t="e">
        <f>C113*M23</f>
        <v>#N/A</v>
      </c>
      <c r="D119" s="337"/>
      <c r="E119" s="337"/>
    </row>
    <row r="120" spans="2:5" x14ac:dyDescent="0.25">
      <c r="B120" s="11" t="s">
        <v>1184</v>
      </c>
      <c r="C120" s="338" t="e">
        <f>X60</f>
        <v>#N/A</v>
      </c>
      <c r="D120" s="338"/>
      <c r="E120" s="338"/>
    </row>
    <row r="121" spans="2:5" x14ac:dyDescent="0.25">
      <c r="B121" s="11" t="s">
        <v>1112</v>
      </c>
      <c r="C121" s="339" t="e">
        <f>C106/C119</f>
        <v>#N/A</v>
      </c>
      <c r="D121" s="339"/>
      <c r="E121" s="339"/>
    </row>
    <row r="122" spans="2:5" x14ac:dyDescent="0.25">
      <c r="B122" s="11" t="s">
        <v>1113</v>
      </c>
      <c r="C122" s="338" t="e">
        <f>C119/C106</f>
        <v>#N/A</v>
      </c>
      <c r="D122" s="338"/>
      <c r="E122" s="338"/>
    </row>
    <row r="123" spans="2:5" x14ac:dyDescent="0.25">
      <c r="B123" s="93" t="s">
        <v>1260</v>
      </c>
      <c r="C123" s="69"/>
      <c r="D123" s="311"/>
      <c r="E123" s="311"/>
    </row>
  </sheetData>
  <sheetProtection password="C7FB" sheet="1" selectLockedCells="1"/>
  <mergeCells count="195">
    <mergeCell ref="B6:E6"/>
    <mergeCell ref="D123:E123"/>
    <mergeCell ref="J7:V7"/>
    <mergeCell ref="B32:B34"/>
    <mergeCell ref="C32:E32"/>
    <mergeCell ref="C33:E33"/>
    <mergeCell ref="C34:E34"/>
    <mergeCell ref="R10:U10"/>
    <mergeCell ref="C12:E12"/>
    <mergeCell ref="C13:E13"/>
    <mergeCell ref="C11:E11"/>
    <mergeCell ref="B9:E9"/>
    <mergeCell ref="B10:E10"/>
    <mergeCell ref="C30:E30"/>
    <mergeCell ref="J26:L26"/>
    <mergeCell ref="M26:N26"/>
    <mergeCell ref="P21:R21"/>
    <mergeCell ref="S20:T20"/>
    <mergeCell ref="J20:L20"/>
    <mergeCell ref="B17:E17"/>
    <mergeCell ref="B21:E21"/>
    <mergeCell ref="C16:E16"/>
    <mergeCell ref="C121:E121"/>
    <mergeCell ref="C122:E122"/>
    <mergeCell ref="C119:E119"/>
    <mergeCell ref="B44:B45"/>
    <mergeCell ref="J92:V92"/>
    <mergeCell ref="C107:E107"/>
    <mergeCell ref="C108:E108"/>
    <mergeCell ref="J80:V80"/>
    <mergeCell ref="J89:V89"/>
    <mergeCell ref="D54:E54"/>
    <mergeCell ref="D55:E55"/>
    <mergeCell ref="D52:E52"/>
    <mergeCell ref="B50:B52"/>
    <mergeCell ref="B54:B56"/>
    <mergeCell ref="D56:E56"/>
    <mergeCell ref="J86:V86"/>
    <mergeCell ref="J69:K70"/>
    <mergeCell ref="L69:M70"/>
    <mergeCell ref="B47:E48"/>
    <mergeCell ref="B58:E59"/>
    <mergeCell ref="B109:B112"/>
    <mergeCell ref="C109:E112"/>
    <mergeCell ref="J83:V83"/>
    <mergeCell ref="J74:V74"/>
    <mergeCell ref="J77:V77"/>
    <mergeCell ref="C104:E104"/>
    <mergeCell ref="C14:E14"/>
    <mergeCell ref="J11:V11"/>
    <mergeCell ref="C15:E15"/>
    <mergeCell ref="B31:E31"/>
    <mergeCell ref="M23:N23"/>
    <mergeCell ref="P23:R23"/>
    <mergeCell ref="B37:E37"/>
    <mergeCell ref="B38:B40"/>
    <mergeCell ref="C38:E38"/>
    <mergeCell ref="C39:E39"/>
    <mergeCell ref="C40:E40"/>
    <mergeCell ref="J25:L25"/>
    <mergeCell ref="M25:N25"/>
    <mergeCell ref="M20:N20"/>
    <mergeCell ref="P20:R20"/>
    <mergeCell ref="J22:L22"/>
    <mergeCell ref="M22:N22"/>
    <mergeCell ref="C29:E29"/>
    <mergeCell ref="P24:R24"/>
    <mergeCell ref="S24:T24"/>
    <mergeCell ref="U23:W23"/>
    <mergeCell ref="J23:L23"/>
    <mergeCell ref="J21:L21"/>
    <mergeCell ref="M21:N21"/>
    <mergeCell ref="B105:E105"/>
    <mergeCell ref="C106:E106"/>
    <mergeCell ref="C97:E97"/>
    <mergeCell ref="B96:E96"/>
    <mergeCell ref="C101:E101"/>
    <mergeCell ref="C102:E102"/>
    <mergeCell ref="C103:E103"/>
    <mergeCell ref="B92:E92"/>
    <mergeCell ref="AD32:AE33"/>
    <mergeCell ref="AD34:AE34"/>
    <mergeCell ref="AD35:AE35"/>
    <mergeCell ref="AD36:AE36"/>
    <mergeCell ref="AD37:AE37"/>
    <mergeCell ref="AB35:AC35"/>
    <mergeCell ref="AB36:AC36"/>
    <mergeCell ref="AB37:AC37"/>
    <mergeCell ref="AB32:AC33"/>
    <mergeCell ref="AB34:AC34"/>
    <mergeCell ref="P38:Q38"/>
    <mergeCell ref="R38:S38"/>
    <mergeCell ref="R40:S40"/>
    <mergeCell ref="D62:E62"/>
    <mergeCell ref="D63:E63"/>
    <mergeCell ref="B65:B67"/>
    <mergeCell ref="P25:R25"/>
    <mergeCell ref="S25:T25"/>
    <mergeCell ref="J24:L24"/>
    <mergeCell ref="X23:Y23"/>
    <mergeCell ref="U24:W24"/>
    <mergeCell ref="X24:Y24"/>
    <mergeCell ref="U20:W20"/>
    <mergeCell ref="X20:Y20"/>
    <mergeCell ref="U21:W21"/>
    <mergeCell ref="X21:Y21"/>
    <mergeCell ref="U22:W22"/>
    <mergeCell ref="X22:Y22"/>
    <mergeCell ref="D85:E85"/>
    <mergeCell ref="B61:B63"/>
    <mergeCell ref="D61:E61"/>
    <mergeCell ref="S23:T23"/>
    <mergeCell ref="H3:T3"/>
    <mergeCell ref="C113:E113"/>
    <mergeCell ref="C114:E114"/>
    <mergeCell ref="B115:B118"/>
    <mergeCell ref="C115:E118"/>
    <mergeCell ref="S21:T21"/>
    <mergeCell ref="P22:R22"/>
    <mergeCell ref="S22:T22"/>
    <mergeCell ref="J19:N19"/>
    <mergeCell ref="C18:E18"/>
    <mergeCell ref="C19:E19"/>
    <mergeCell ref="C20:E20"/>
    <mergeCell ref="C22:E22"/>
    <mergeCell ref="C23:E23"/>
    <mergeCell ref="C24:E24"/>
    <mergeCell ref="C25:E25"/>
    <mergeCell ref="C26:E26"/>
    <mergeCell ref="C27:E27"/>
    <mergeCell ref="C28:E28"/>
    <mergeCell ref="C100:E100"/>
    <mergeCell ref="L67:M68"/>
    <mergeCell ref="J33:K34"/>
    <mergeCell ref="L33:M34"/>
    <mergeCell ref="M24:N24"/>
    <mergeCell ref="B87:B89"/>
    <mergeCell ref="D87:E87"/>
    <mergeCell ref="D88:E88"/>
    <mergeCell ref="D89:E89"/>
    <mergeCell ref="B72:B74"/>
    <mergeCell ref="D72:E72"/>
    <mergeCell ref="D73:E73"/>
    <mergeCell ref="D74:E74"/>
    <mergeCell ref="B76:B78"/>
    <mergeCell ref="D76:E76"/>
    <mergeCell ref="D77:E77"/>
    <mergeCell ref="D78:E78"/>
    <mergeCell ref="B80:E81"/>
    <mergeCell ref="L40:M40"/>
    <mergeCell ref="L38:M38"/>
    <mergeCell ref="N38:O38"/>
    <mergeCell ref="L39:M39"/>
    <mergeCell ref="B83:B85"/>
    <mergeCell ref="D83:E83"/>
    <mergeCell ref="D84:E84"/>
    <mergeCell ref="N33:O34"/>
    <mergeCell ref="P33:Q34"/>
    <mergeCell ref="R33:S34"/>
    <mergeCell ref="N36:O36"/>
    <mergeCell ref="P36:Q36"/>
    <mergeCell ref="R36:S36"/>
    <mergeCell ref="L37:M37"/>
    <mergeCell ref="N37:O37"/>
    <mergeCell ref="P37:Q37"/>
    <mergeCell ref="R37:S37"/>
    <mergeCell ref="L35:M35"/>
    <mergeCell ref="N35:O35"/>
    <mergeCell ref="P35:Q35"/>
    <mergeCell ref="R35:S35"/>
    <mergeCell ref="L36:M36"/>
    <mergeCell ref="C98:E98"/>
    <mergeCell ref="C99:E99"/>
    <mergeCell ref="C120:E120"/>
    <mergeCell ref="J41:K42"/>
    <mergeCell ref="L41:M42"/>
    <mergeCell ref="J43:K43"/>
    <mergeCell ref="L43:M43"/>
    <mergeCell ref="C93:E93"/>
    <mergeCell ref="C94:E94"/>
    <mergeCell ref="C95:E95"/>
    <mergeCell ref="J46:V46"/>
    <mergeCell ref="J49:V49"/>
    <mergeCell ref="J52:V52"/>
    <mergeCell ref="J55:V55"/>
    <mergeCell ref="J58:V58"/>
    <mergeCell ref="J61:V61"/>
    <mergeCell ref="J64:V64"/>
    <mergeCell ref="D65:E65"/>
    <mergeCell ref="D66:E66"/>
    <mergeCell ref="D67:E67"/>
    <mergeCell ref="B69:E70"/>
    <mergeCell ref="D50:E50"/>
    <mergeCell ref="D51:E51"/>
    <mergeCell ref="J67:K68"/>
  </mergeCells>
  <dataValidations count="6">
    <dataValidation type="list" allowBlank="1" showInputMessage="1" showErrorMessage="1" sqref="C14" xr:uid="{28A0EFCE-6DCA-44EA-9CC3-F9F20400658C}">
      <formula1>Location</formula1>
    </dataValidation>
    <dataValidation type="list" allowBlank="1" showInputMessage="1" showErrorMessage="1" sqref="D50:E50 D54:E54 D61:E61 D65:E65 D72:E72 D76:E76 D83:E83 D87:E87" xr:uid="{00261576-E505-444B-BB28-7A558C718B1B}">
      <formula1>"220,380"</formula1>
    </dataValidation>
    <dataValidation type="list" allowBlank="1" showInputMessage="1" showErrorMessage="1" sqref="D123:E123" xr:uid="{3B199CCD-E6D9-4871-BC2F-93C776DEA7B6}">
      <formula1>"Yes,No"</formula1>
    </dataValidation>
    <dataValidation type="list" allowBlank="1" showInputMessage="1" showErrorMessage="1" sqref="E44:E46 E57 E68 E79" xr:uid="{985D2C5F-45E9-42E8-9214-B993D5A9BFF2}">
      <formula1>",x"</formula1>
    </dataValidation>
    <dataValidation type="list" allowBlank="1" showInputMessage="1" showErrorMessage="1" sqref="D52:E52 D74:E74 D63:E63 D85:E85" xr:uid="{DE85B916-6672-40DF-820E-703383C6D10B}">
      <formula1>"0,1,2,3,4,5,6,7,8"</formula1>
    </dataValidation>
    <dataValidation type="list" allowBlank="1" showInputMessage="1" showErrorMessage="1" sqref="D56:E56 D67:E67 D78:E78 D89:E89" xr:uid="{DC1025EF-BB9E-4811-B27F-61840BE99AFD}">
      <formula1>"0,1,2,3,4,5,6,7,8,9,10,11,12,13,14,15,16"</formula1>
    </dataValidation>
  </dataValidations>
  <printOptions horizontalCentered="1"/>
  <pageMargins left="0.25" right="0.25" top="0.25" bottom="0.25" header="0.3" footer="0.3"/>
  <pageSetup scale="94" orientation="portrait" r:id="rId1"/>
  <headerFooter>
    <oddFooter>Page &amp;P</oddFooter>
  </headerFooter>
  <rowBreaks count="2" manualBreakCount="2">
    <brk id="46" min="1" max="4" man="1"/>
    <brk id="90" min="1"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xdr:col>
                    <xdr:colOff>904875</xdr:colOff>
                    <xdr:row>30</xdr:row>
                    <xdr:rowOff>152400</xdr:rowOff>
                  </from>
                  <to>
                    <xdr:col>4</xdr:col>
                    <xdr:colOff>1209675</xdr:colOff>
                    <xdr:row>31</xdr:row>
                    <xdr:rowOff>180975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4</xdr:col>
                    <xdr:colOff>904875</xdr:colOff>
                    <xdr:row>31</xdr:row>
                    <xdr:rowOff>142875</xdr:rowOff>
                  </from>
                  <to>
                    <xdr:col>4</xdr:col>
                    <xdr:colOff>1209675</xdr:colOff>
                    <xdr:row>32</xdr:row>
                    <xdr:rowOff>171450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4</xdr:col>
                    <xdr:colOff>904875</xdr:colOff>
                    <xdr:row>32</xdr:row>
                    <xdr:rowOff>152400</xdr:rowOff>
                  </from>
                  <to>
                    <xdr:col>4</xdr:col>
                    <xdr:colOff>1209675</xdr:colOff>
                    <xdr:row>33</xdr:row>
                    <xdr:rowOff>180975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904875</xdr:colOff>
                    <xdr:row>36</xdr:row>
                    <xdr:rowOff>152400</xdr:rowOff>
                  </from>
                  <to>
                    <xdr:col>4</xdr:col>
                    <xdr:colOff>1209675</xdr:colOff>
                    <xdr:row>37</xdr:row>
                    <xdr:rowOff>180975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904875</xdr:colOff>
                    <xdr:row>37</xdr:row>
                    <xdr:rowOff>171450</xdr:rowOff>
                  </from>
                  <to>
                    <xdr:col>4</xdr:col>
                    <xdr:colOff>1209675</xdr:colOff>
                    <xdr:row>39</xdr:row>
                    <xdr:rowOff>9525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904875</xdr:colOff>
                    <xdr:row>38</xdr:row>
                    <xdr:rowOff>161925</xdr:rowOff>
                  </from>
                  <to>
                    <xdr:col>4</xdr:col>
                    <xdr:colOff>1209675</xdr:colOff>
                    <xdr:row>40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A57F3-A894-45B7-B522-9D50E361129D}">
  <dimension ref="B1:AE123"/>
  <sheetViews>
    <sheetView zoomScaleNormal="100" workbookViewId="0"/>
  </sheetViews>
  <sheetFormatPr defaultRowHeight="15" x14ac:dyDescent="0.25"/>
  <cols>
    <col min="1" max="1" width="3.85546875" style="1" customWidth="1"/>
    <col min="2" max="2" width="41.5703125" style="1" customWidth="1"/>
    <col min="3" max="3" width="26.5703125" style="1" customWidth="1"/>
    <col min="4" max="4" width="17" style="1" customWidth="1"/>
    <col min="5" max="5" width="13.7109375" style="1" customWidth="1"/>
    <col min="6" max="7" width="13.42578125" style="1" customWidth="1"/>
    <col min="8" max="23" width="11.85546875" style="1" customWidth="1"/>
    <col min="24" max="31" width="9.140625" style="38"/>
    <col min="32" max="16384" width="9.140625" style="1"/>
  </cols>
  <sheetData>
    <row r="1" spans="2:22" ht="26.25" customHeight="1" x14ac:dyDescent="0.9">
      <c r="B1" s="68"/>
      <c r="C1" s="69"/>
      <c r="D1" s="69"/>
      <c r="E1" s="70" t="s">
        <v>1247</v>
      </c>
    </row>
    <row r="2" spans="2:22" ht="26.25" customHeight="1" x14ac:dyDescent="0.55000000000000004">
      <c r="B2" s="71" t="s">
        <v>1250</v>
      </c>
      <c r="C2" s="69"/>
      <c r="D2" s="69"/>
      <c r="E2" s="72" t="s">
        <v>1246</v>
      </c>
    </row>
    <row r="3" spans="2:22" ht="26.25" customHeight="1" x14ac:dyDescent="0.25">
      <c r="B3" s="69"/>
      <c r="C3" s="69"/>
      <c r="D3" s="69"/>
      <c r="E3" s="69"/>
      <c r="H3" s="404"/>
      <c r="I3" s="404"/>
      <c r="J3" s="405"/>
      <c r="K3" s="405"/>
      <c r="L3" s="405"/>
      <c r="M3" s="405"/>
      <c r="N3" s="405"/>
      <c r="O3" s="405"/>
      <c r="P3" s="405"/>
      <c r="Q3" s="405"/>
      <c r="R3" s="405"/>
      <c r="S3" s="405"/>
      <c r="T3" s="405"/>
    </row>
    <row r="4" spans="2:22" ht="26.25" customHeight="1" x14ac:dyDescent="0.35">
      <c r="B4" s="73" t="s">
        <v>1254</v>
      </c>
      <c r="C4" s="69"/>
      <c r="D4" s="69"/>
      <c r="E4" s="69"/>
      <c r="H4" s="32"/>
      <c r="I4" s="32"/>
      <c r="J4" s="32"/>
      <c r="K4" s="32"/>
      <c r="L4" s="32"/>
      <c r="M4" s="32"/>
      <c r="N4" s="32"/>
      <c r="O4" s="32"/>
      <c r="P4" s="32"/>
      <c r="Q4" s="32"/>
      <c r="R4" s="32"/>
      <c r="S4" s="32"/>
      <c r="T4" s="33"/>
      <c r="U4" s="38"/>
      <c r="V4" s="38"/>
    </row>
    <row r="5" spans="2:22" ht="23.25" x14ac:dyDescent="0.35">
      <c r="B5" s="73"/>
      <c r="C5" s="69"/>
      <c r="D5" s="73"/>
      <c r="E5" s="69"/>
      <c r="H5" s="38"/>
      <c r="I5" s="38"/>
      <c r="J5" s="38"/>
      <c r="K5" s="38"/>
      <c r="L5" s="38"/>
      <c r="M5" s="38"/>
      <c r="N5" s="38"/>
      <c r="O5" s="38"/>
      <c r="P5" s="38"/>
      <c r="Q5" s="38"/>
      <c r="R5" s="38"/>
      <c r="S5" s="38"/>
      <c r="T5" s="38"/>
      <c r="U5" s="38"/>
      <c r="V5" s="38"/>
    </row>
    <row r="6" spans="2:22" ht="63.75" customHeight="1" x14ac:dyDescent="0.25">
      <c r="B6" s="407" t="s">
        <v>1326</v>
      </c>
      <c r="C6" s="407"/>
      <c r="D6" s="407"/>
      <c r="E6" s="407"/>
      <c r="H6" s="38"/>
      <c r="I6" s="38"/>
      <c r="J6" s="38"/>
      <c r="K6" s="38"/>
      <c r="L6" s="38"/>
      <c r="M6" s="38"/>
      <c r="N6" s="38"/>
      <c r="O6" s="38"/>
      <c r="P6" s="38"/>
      <c r="Q6" s="38"/>
      <c r="R6" s="38"/>
      <c r="S6" s="38"/>
      <c r="T6" s="38"/>
      <c r="U6" s="38"/>
      <c r="V6" s="38"/>
    </row>
    <row r="7" spans="2:22" x14ac:dyDescent="0.25">
      <c r="B7" s="69"/>
      <c r="C7" s="69"/>
      <c r="D7" s="69"/>
      <c r="E7" s="69"/>
      <c r="H7" s="181" t="s">
        <v>1089</v>
      </c>
      <c r="I7" s="181"/>
      <c r="J7" s="201"/>
      <c r="K7" s="201"/>
      <c r="L7" s="201"/>
      <c r="M7" s="201"/>
      <c r="N7" s="201"/>
      <c r="O7" s="201"/>
      <c r="P7" s="201"/>
      <c r="Q7" s="201"/>
      <c r="R7" s="201"/>
      <c r="S7" s="201"/>
      <c r="T7" s="201"/>
      <c r="U7" s="38"/>
      <c r="V7" s="38"/>
    </row>
    <row r="8" spans="2:22" x14ac:dyDescent="0.25">
      <c r="B8" s="5" t="s">
        <v>1092</v>
      </c>
      <c r="C8" s="95"/>
      <c r="D8" s="95"/>
      <c r="E8" s="95"/>
      <c r="H8" s="32" t="s">
        <v>1075</v>
      </c>
      <c r="I8" s="32" t="s">
        <v>1076</v>
      </c>
      <c r="J8" s="32" t="s">
        <v>1077</v>
      </c>
      <c r="K8" s="32" t="s">
        <v>1078</v>
      </c>
      <c r="L8" s="32" t="s">
        <v>1079</v>
      </c>
      <c r="M8" s="32" t="s">
        <v>1080</v>
      </c>
      <c r="N8" s="32" t="s">
        <v>1081</v>
      </c>
      <c r="O8" s="32" t="s">
        <v>1082</v>
      </c>
      <c r="P8" s="32" t="s">
        <v>1083</v>
      </c>
      <c r="Q8" s="32" t="s">
        <v>1084</v>
      </c>
      <c r="R8" s="32" t="s">
        <v>1085</v>
      </c>
      <c r="S8" s="32" t="s">
        <v>1086</v>
      </c>
      <c r="T8" s="33" t="s">
        <v>1090</v>
      </c>
      <c r="U8" s="38"/>
      <c r="V8" s="38"/>
    </row>
    <row r="9" spans="2:22" x14ac:dyDescent="0.25">
      <c r="B9" s="310" t="s">
        <v>0</v>
      </c>
      <c r="C9" s="310"/>
      <c r="D9" s="304"/>
      <c r="E9" s="304"/>
      <c r="H9" s="35" t="e">
        <f>VLOOKUP($C$15,Lists!$D$17:$P$20,2,FALSE)</f>
        <v>#N/A</v>
      </c>
      <c r="I9" s="35" t="e">
        <f>VLOOKUP($C$15,Lists!$D$17:$P$20,3,FALSE)</f>
        <v>#N/A</v>
      </c>
      <c r="J9" s="35" t="e">
        <f>VLOOKUP($C$15,Lists!$D$17:$P$20,4,FALSE)</f>
        <v>#N/A</v>
      </c>
      <c r="K9" s="35" t="e">
        <f>VLOOKUP($C$15,Lists!$D$17:$P$20,5,FALSE)</f>
        <v>#N/A</v>
      </c>
      <c r="L9" s="35" t="e">
        <f>VLOOKUP($C$15,Lists!$D$17:$P$20,6,FALSE)</f>
        <v>#N/A</v>
      </c>
      <c r="M9" s="35" t="e">
        <f>VLOOKUP($C$15,Lists!$D$17:$P$20,7,FALSE)</f>
        <v>#N/A</v>
      </c>
      <c r="N9" s="35" t="e">
        <f>VLOOKUP($C$15,Lists!$D$17:$P$20,8,FALSE)</f>
        <v>#N/A</v>
      </c>
      <c r="O9" s="35" t="e">
        <f>VLOOKUP($C$15,Lists!$D$17:$P$20,9,FALSE)</f>
        <v>#N/A</v>
      </c>
      <c r="P9" s="35" t="e">
        <f>VLOOKUP($C$15,Lists!$D$17:$P$20,10,FALSE)</f>
        <v>#N/A</v>
      </c>
      <c r="Q9" s="35" t="e">
        <f>VLOOKUP($C$15,Lists!$D$17:$P$20,11,FALSE)</f>
        <v>#N/A</v>
      </c>
      <c r="R9" s="35" t="e">
        <f>VLOOKUP($C$15,Lists!$D$17:$P$20,12,FALSE)</f>
        <v>#N/A</v>
      </c>
      <c r="S9" s="35" t="e">
        <f>VLOOKUP($C$15,Lists!$D$17:$P$20,13,FALSE)</f>
        <v>#N/A</v>
      </c>
      <c r="T9" s="35" t="e">
        <f>SUM(H9:S9)</f>
        <v>#N/A</v>
      </c>
      <c r="U9" s="38"/>
      <c r="V9" s="38"/>
    </row>
    <row r="10" spans="2:22" x14ac:dyDescent="0.25">
      <c r="B10" s="303" t="s">
        <v>1234</v>
      </c>
      <c r="C10" s="303"/>
      <c r="D10" s="304"/>
      <c r="E10" s="304"/>
      <c r="H10" s="40"/>
      <c r="I10" s="40"/>
      <c r="J10" s="40"/>
      <c r="K10" s="40"/>
      <c r="L10" s="40"/>
      <c r="M10" s="40"/>
      <c r="N10" s="40"/>
      <c r="O10" s="40"/>
      <c r="P10" s="204" t="s">
        <v>1091</v>
      </c>
      <c r="Q10" s="204"/>
      <c r="R10" s="204"/>
      <c r="S10" s="204"/>
      <c r="T10" s="37" t="e">
        <f>T9/365</f>
        <v>#N/A</v>
      </c>
      <c r="U10" s="38"/>
      <c r="V10" s="38"/>
    </row>
    <row r="11" spans="2:22" x14ac:dyDescent="0.25">
      <c r="B11" s="81" t="s">
        <v>10</v>
      </c>
      <c r="C11" s="305"/>
      <c r="D11" s="306"/>
      <c r="E11" s="306"/>
      <c r="H11" s="181" t="s">
        <v>1107</v>
      </c>
      <c r="I11" s="181"/>
      <c r="J11" s="201"/>
      <c r="K11" s="201"/>
      <c r="L11" s="201"/>
      <c r="M11" s="201"/>
      <c r="N11" s="201"/>
      <c r="O11" s="201"/>
      <c r="P11" s="201"/>
      <c r="Q11" s="201"/>
      <c r="R11" s="201"/>
      <c r="S11" s="201"/>
      <c r="T11" s="201"/>
      <c r="U11" s="38"/>
      <c r="V11" s="38"/>
    </row>
    <row r="12" spans="2:22" x14ac:dyDescent="0.25">
      <c r="B12" s="81" t="s">
        <v>11</v>
      </c>
      <c r="C12" s="305"/>
      <c r="D12" s="306"/>
      <c r="E12" s="306"/>
      <c r="H12" s="32" t="s">
        <v>1075</v>
      </c>
      <c r="I12" s="32" t="s">
        <v>1076</v>
      </c>
      <c r="J12" s="32" t="s">
        <v>1077</v>
      </c>
      <c r="K12" s="32" t="s">
        <v>1078</v>
      </c>
      <c r="L12" s="32" t="s">
        <v>1079</v>
      </c>
      <c r="M12" s="32" t="s">
        <v>1080</v>
      </c>
      <c r="N12" s="32" t="s">
        <v>1081</v>
      </c>
      <c r="O12" s="32" t="s">
        <v>1082</v>
      </c>
      <c r="P12" s="32" t="s">
        <v>1083</v>
      </c>
      <c r="Q12" s="32" t="s">
        <v>1084</v>
      </c>
      <c r="R12" s="32" t="s">
        <v>1085</v>
      </c>
      <c r="S12" s="32" t="s">
        <v>1086</v>
      </c>
      <c r="T12" s="33" t="s">
        <v>1090</v>
      </c>
      <c r="U12" s="38"/>
      <c r="V12" s="38"/>
    </row>
    <row r="13" spans="2:22" x14ac:dyDescent="0.25">
      <c r="B13" s="81" t="s">
        <v>1224</v>
      </c>
      <c r="C13" s="305"/>
      <c r="D13" s="306"/>
      <c r="E13" s="306"/>
      <c r="H13" s="35">
        <v>31</v>
      </c>
      <c r="I13" s="35">
        <v>28</v>
      </c>
      <c r="J13" s="35">
        <v>31</v>
      </c>
      <c r="K13" s="35">
        <v>30</v>
      </c>
      <c r="L13" s="35">
        <v>31</v>
      </c>
      <c r="M13" s="35">
        <v>30</v>
      </c>
      <c r="N13" s="35">
        <v>31</v>
      </c>
      <c r="O13" s="35">
        <v>31</v>
      </c>
      <c r="P13" s="35">
        <v>30</v>
      </c>
      <c r="Q13" s="35">
        <v>31</v>
      </c>
      <c r="R13" s="35">
        <v>30</v>
      </c>
      <c r="S13" s="35">
        <v>31</v>
      </c>
      <c r="T13" s="35">
        <f>SUM(H13:S13)</f>
        <v>365</v>
      </c>
      <c r="U13" s="38"/>
      <c r="V13" s="38"/>
    </row>
    <row r="14" spans="2:22" x14ac:dyDescent="0.25">
      <c r="B14" s="81" t="s">
        <v>1</v>
      </c>
      <c r="C14" s="248"/>
      <c r="D14" s="291"/>
      <c r="E14" s="292"/>
      <c r="H14" s="40"/>
      <c r="I14" s="40"/>
      <c r="J14" s="40"/>
      <c r="K14" s="40"/>
      <c r="L14" s="40"/>
      <c r="M14" s="40"/>
      <c r="N14" s="40"/>
      <c r="O14" s="40"/>
      <c r="P14" s="40"/>
      <c r="Q14" s="40"/>
      <c r="R14" s="40"/>
      <c r="S14" s="40"/>
      <c r="T14" s="40"/>
      <c r="U14" s="38"/>
      <c r="V14" s="38"/>
    </row>
    <row r="15" spans="2:22" x14ac:dyDescent="0.25">
      <c r="B15" s="81" t="s">
        <v>24</v>
      </c>
      <c r="C15" s="216" t="str">
        <f>IF(ISBLANK(C14)," ",VLOOKUP(C14,Lists!A2:B1035,2,TRUE))</f>
        <v xml:space="preserve"> </v>
      </c>
      <c r="D15" s="217"/>
      <c r="E15" s="218"/>
      <c r="H15" s="181" t="s">
        <v>1189</v>
      </c>
      <c r="I15" s="181"/>
      <c r="J15" s="201"/>
      <c r="K15" s="201"/>
      <c r="L15" s="201"/>
      <c r="M15" s="201"/>
      <c r="N15" s="201"/>
      <c r="O15" s="201"/>
      <c r="P15" s="201"/>
      <c r="Q15" s="201"/>
      <c r="R15" s="201"/>
      <c r="S15" s="201"/>
      <c r="T15" s="201"/>
      <c r="U15" s="38"/>
      <c r="V15" s="38"/>
    </row>
    <row r="16" spans="2:22" x14ac:dyDescent="0.25">
      <c r="B16" s="81" t="s">
        <v>1258</v>
      </c>
      <c r="C16" s="305"/>
      <c r="D16" s="306"/>
      <c r="E16" s="306"/>
      <c r="H16" s="32" t="s">
        <v>1075</v>
      </c>
      <c r="I16" s="32" t="s">
        <v>1076</v>
      </c>
      <c r="J16" s="32" t="s">
        <v>1077</v>
      </c>
      <c r="K16" s="32" t="s">
        <v>1078</v>
      </c>
      <c r="L16" s="32" t="s">
        <v>1079</v>
      </c>
      <c r="M16" s="32" t="s">
        <v>1080</v>
      </c>
      <c r="N16" s="32" t="s">
        <v>1081</v>
      </c>
      <c r="O16" s="32" t="s">
        <v>1082</v>
      </c>
      <c r="P16" s="32" t="s">
        <v>1083</v>
      </c>
      <c r="Q16" s="32" t="s">
        <v>1084</v>
      </c>
      <c r="R16" s="32" t="s">
        <v>1085</v>
      </c>
      <c r="S16" s="32" t="s">
        <v>1086</v>
      </c>
      <c r="T16" s="33" t="s">
        <v>1090</v>
      </c>
      <c r="U16" s="38"/>
      <c r="V16" s="38"/>
    </row>
    <row r="17" spans="2:31" x14ac:dyDescent="0.25">
      <c r="B17" s="187" t="s">
        <v>1235</v>
      </c>
      <c r="C17" s="307"/>
      <c r="D17" s="308"/>
      <c r="E17" s="309"/>
      <c r="H17" s="35" t="e">
        <f>H9/H13</f>
        <v>#N/A</v>
      </c>
      <c r="I17" s="35" t="e">
        <f t="shared" ref="I17:S17" si="0">I9/I13</f>
        <v>#N/A</v>
      </c>
      <c r="J17" s="35" t="e">
        <f t="shared" si="0"/>
        <v>#N/A</v>
      </c>
      <c r="K17" s="35" t="e">
        <f t="shared" si="0"/>
        <v>#N/A</v>
      </c>
      <c r="L17" s="35" t="e">
        <f t="shared" si="0"/>
        <v>#N/A</v>
      </c>
      <c r="M17" s="35" t="e">
        <f t="shared" si="0"/>
        <v>#N/A</v>
      </c>
      <c r="N17" s="35" t="e">
        <f t="shared" si="0"/>
        <v>#N/A</v>
      </c>
      <c r="O17" s="35" t="e">
        <f t="shared" si="0"/>
        <v>#N/A</v>
      </c>
      <c r="P17" s="35" t="e">
        <f t="shared" si="0"/>
        <v>#N/A</v>
      </c>
      <c r="Q17" s="35" t="e">
        <f t="shared" si="0"/>
        <v>#N/A</v>
      </c>
      <c r="R17" s="35" t="e">
        <f t="shared" si="0"/>
        <v>#N/A</v>
      </c>
      <c r="S17" s="35" t="e">
        <f t="shared" si="0"/>
        <v>#N/A</v>
      </c>
      <c r="T17" s="35" t="e">
        <f>SUM(H17:S17)</f>
        <v>#N/A</v>
      </c>
      <c r="U17" s="38"/>
      <c r="V17" s="38"/>
    </row>
    <row r="18" spans="2:31" x14ac:dyDescent="0.25">
      <c r="B18" s="81" t="s">
        <v>1236</v>
      </c>
      <c r="C18" s="248"/>
      <c r="D18" s="249"/>
      <c r="E18" s="250"/>
      <c r="H18" s="38"/>
      <c r="I18" s="38"/>
      <c r="J18" s="38"/>
      <c r="K18" s="38"/>
      <c r="L18" s="38"/>
      <c r="M18" s="38"/>
      <c r="N18" s="38"/>
      <c r="O18" s="38"/>
      <c r="P18" s="38"/>
      <c r="Q18" s="38"/>
      <c r="R18" s="38"/>
      <c r="S18" s="38"/>
      <c r="T18" s="38"/>
      <c r="U18" s="38"/>
      <c r="V18" s="38"/>
    </row>
    <row r="19" spans="2:31" x14ac:dyDescent="0.25">
      <c r="B19" s="81" t="s">
        <v>1237</v>
      </c>
      <c r="C19" s="248"/>
      <c r="D19" s="249"/>
      <c r="E19" s="250"/>
      <c r="H19" s="38"/>
      <c r="I19" s="38"/>
      <c r="J19" s="38"/>
      <c r="K19" s="38"/>
      <c r="L19" s="38"/>
      <c r="M19" s="38"/>
      <c r="N19" s="38"/>
      <c r="O19" s="38"/>
      <c r="P19" s="38"/>
      <c r="Q19" s="38"/>
      <c r="R19" s="38"/>
      <c r="S19" s="38"/>
      <c r="T19" s="38"/>
      <c r="U19" s="38"/>
      <c r="V19" s="38"/>
    </row>
    <row r="20" spans="2:31" x14ac:dyDescent="0.25">
      <c r="B20" s="81" t="s">
        <v>12</v>
      </c>
      <c r="C20" s="248"/>
      <c r="D20" s="249"/>
      <c r="E20" s="250"/>
      <c r="H20" s="38"/>
      <c r="I20" s="38"/>
      <c r="J20" s="38"/>
      <c r="K20" s="38"/>
      <c r="L20" s="38"/>
      <c r="M20" s="38"/>
      <c r="N20" s="38"/>
      <c r="O20" s="38"/>
      <c r="P20" s="38"/>
      <c r="Q20" s="38"/>
      <c r="R20" s="38"/>
      <c r="S20" s="38"/>
      <c r="T20" s="38"/>
      <c r="U20" s="38"/>
      <c r="V20" s="38"/>
      <c r="W20" s="38"/>
    </row>
    <row r="21" spans="2:31" x14ac:dyDescent="0.25">
      <c r="B21" s="187" t="s">
        <v>1238</v>
      </c>
      <c r="C21" s="307"/>
      <c r="D21" s="308"/>
      <c r="E21" s="309"/>
      <c r="H21" s="38"/>
      <c r="I21" s="38"/>
      <c r="J21" s="38"/>
      <c r="K21" s="38"/>
      <c r="L21" s="38"/>
      <c r="M21" s="38"/>
      <c r="N21" s="38"/>
      <c r="O21" s="38"/>
      <c r="P21" s="38"/>
      <c r="Q21" s="38"/>
      <c r="R21" s="38"/>
      <c r="S21" s="38"/>
      <c r="T21" s="38"/>
      <c r="U21" s="38"/>
      <c r="V21" s="38"/>
      <c r="W21" s="38"/>
    </row>
    <row r="22" spans="2:31" ht="15" customHeight="1" x14ac:dyDescent="0.25">
      <c r="B22" s="81" t="s">
        <v>1239</v>
      </c>
      <c r="C22" s="248"/>
      <c r="D22" s="249"/>
      <c r="E22" s="250"/>
      <c r="H22" s="406" t="s">
        <v>25</v>
      </c>
      <c r="I22" s="406"/>
      <c r="J22" s="406" t="s">
        <v>1187</v>
      </c>
      <c r="K22" s="406"/>
      <c r="L22" s="65" t="s">
        <v>1287</v>
      </c>
      <c r="M22" s="65" t="s">
        <v>1288</v>
      </c>
      <c r="N22" s="406" t="s">
        <v>1188</v>
      </c>
      <c r="O22" s="406"/>
      <c r="P22" s="406" t="s">
        <v>1270</v>
      </c>
      <c r="Q22" s="406"/>
      <c r="R22" s="406" t="s">
        <v>1193</v>
      </c>
      <c r="S22" s="406"/>
      <c r="T22" s="406" t="s">
        <v>1271</v>
      </c>
      <c r="U22" s="406"/>
      <c r="V22" s="406" t="s">
        <v>1103</v>
      </c>
      <c r="W22" s="406"/>
      <c r="X22" s="406" t="s">
        <v>1227</v>
      </c>
      <c r="Y22" s="406"/>
      <c r="Z22" s="406" t="s">
        <v>1229</v>
      </c>
      <c r="AA22" s="406"/>
    </row>
    <row r="23" spans="2:31" x14ac:dyDescent="0.25">
      <c r="B23" s="81" t="s">
        <v>1240</v>
      </c>
      <c r="C23" s="248"/>
      <c r="D23" s="249"/>
      <c r="E23" s="250"/>
      <c r="H23" s="406"/>
      <c r="I23" s="406"/>
      <c r="J23" s="406"/>
      <c r="K23" s="406"/>
      <c r="L23" s="65"/>
      <c r="M23" s="65"/>
      <c r="N23" s="406"/>
      <c r="O23" s="406"/>
      <c r="P23" s="406"/>
      <c r="Q23" s="406"/>
      <c r="R23" s="406"/>
      <c r="S23" s="406"/>
      <c r="T23" s="406"/>
      <c r="U23" s="406"/>
      <c r="V23" s="406"/>
      <c r="W23" s="406"/>
      <c r="X23" s="406"/>
      <c r="Y23" s="406"/>
      <c r="Z23" s="406"/>
      <c r="AA23" s="406"/>
    </row>
    <row r="24" spans="2:31" x14ac:dyDescent="0.25">
      <c r="B24" s="81" t="s">
        <v>12</v>
      </c>
      <c r="C24" s="248"/>
      <c r="D24" s="249"/>
      <c r="E24" s="250"/>
      <c r="G24" s="162"/>
      <c r="H24" s="135" t="s">
        <v>1209</v>
      </c>
      <c r="I24" s="53"/>
      <c r="J24" s="194">
        <f>(C76+(C82*10*0.3)+C88)</f>
        <v>0</v>
      </c>
      <c r="K24" s="194"/>
      <c r="L24" s="56" t="e">
        <f>E51/(E51+E52)</f>
        <v>#DIV/0!</v>
      </c>
      <c r="M24" s="56" t="e">
        <f>E52/(E51+E52)</f>
        <v>#DIV/0!</v>
      </c>
      <c r="N24" s="194" t="e">
        <f>J24*L24</f>
        <v>#DIV/0!</v>
      </c>
      <c r="O24" s="194"/>
      <c r="P24" s="194" t="e">
        <f>N24/30</f>
        <v>#DIV/0!</v>
      </c>
      <c r="Q24" s="194"/>
      <c r="R24" s="194" t="e">
        <f>J24*M24</f>
        <v>#DIV/0!</v>
      </c>
      <c r="S24" s="194"/>
      <c r="T24" s="194" t="e">
        <f>R24/30</f>
        <v>#DIV/0!</v>
      </c>
      <c r="U24" s="194"/>
      <c r="V24" s="227" t="e">
        <f>SUM(H9:J9)/SUM(H13:J13)</f>
        <v>#N/A</v>
      </c>
      <c r="W24" s="227"/>
      <c r="X24" s="194" t="e">
        <f>P24/(V24*$K$37)</f>
        <v>#DIV/0!</v>
      </c>
      <c r="Y24" s="194"/>
      <c r="Z24" s="194" t="e">
        <f>T24/(V24*$K$37)</f>
        <v>#DIV/0!</v>
      </c>
      <c r="AA24" s="194"/>
    </row>
    <row r="25" spans="2:31" ht="15" customHeight="1" x14ac:dyDescent="0.25">
      <c r="B25" s="81" t="s">
        <v>1</v>
      </c>
      <c r="C25" s="248"/>
      <c r="D25" s="249"/>
      <c r="E25" s="250"/>
      <c r="G25" s="162"/>
      <c r="H25" s="135" t="s">
        <v>1210</v>
      </c>
      <c r="I25" s="53"/>
      <c r="J25" s="194">
        <f>(C77+(C83*10*0.3)+C89)</f>
        <v>0</v>
      </c>
      <c r="K25" s="194"/>
      <c r="L25" s="56" t="e">
        <f>E54/(E54+E55)</f>
        <v>#DIV/0!</v>
      </c>
      <c r="M25" s="56" t="e">
        <f>E55/(E54+E55)</f>
        <v>#DIV/0!</v>
      </c>
      <c r="N25" s="194" t="e">
        <f t="shared" ref="N25:N27" si="1">J25*L25</f>
        <v>#DIV/0!</v>
      </c>
      <c r="O25" s="194"/>
      <c r="P25" s="194" t="e">
        <f t="shared" ref="P25:P27" si="2">N25/30</f>
        <v>#DIV/0!</v>
      </c>
      <c r="Q25" s="194"/>
      <c r="R25" s="194" t="e">
        <f t="shared" ref="R25:R27" si="3">J25*M25</f>
        <v>#DIV/0!</v>
      </c>
      <c r="S25" s="194"/>
      <c r="T25" s="194" t="e">
        <f t="shared" ref="T25:T27" si="4">R25/30</f>
        <v>#DIV/0!</v>
      </c>
      <c r="U25" s="194"/>
      <c r="V25" s="227" t="e">
        <f>SUM(K9:M9)/SUM(K13:M13)</f>
        <v>#N/A</v>
      </c>
      <c r="W25" s="227"/>
      <c r="X25" s="194" t="e">
        <f>P25/(V25*$K$37)</f>
        <v>#DIV/0!</v>
      </c>
      <c r="Y25" s="194"/>
      <c r="Z25" s="194" t="e">
        <f>T25/(V25*$K$37)</f>
        <v>#DIV/0!</v>
      </c>
      <c r="AA25" s="194"/>
    </row>
    <row r="26" spans="2:31" ht="15" customHeight="1" x14ac:dyDescent="0.25">
      <c r="B26" s="81" t="s">
        <v>1237</v>
      </c>
      <c r="C26" s="248"/>
      <c r="D26" s="249"/>
      <c r="E26" s="250"/>
      <c r="G26" s="162"/>
      <c r="H26" s="135" t="s">
        <v>1211</v>
      </c>
      <c r="I26" s="53"/>
      <c r="J26" s="194">
        <f>(C78+(C84*10*0.3)+C90)</f>
        <v>0</v>
      </c>
      <c r="K26" s="194"/>
      <c r="L26" s="56" t="e">
        <f>E57/(E57+E58)</f>
        <v>#DIV/0!</v>
      </c>
      <c r="M26" s="56" t="e">
        <f>E58/(E57+E58)</f>
        <v>#DIV/0!</v>
      </c>
      <c r="N26" s="194" t="e">
        <f t="shared" si="1"/>
        <v>#DIV/0!</v>
      </c>
      <c r="O26" s="194"/>
      <c r="P26" s="194" t="e">
        <f t="shared" si="2"/>
        <v>#DIV/0!</v>
      </c>
      <c r="Q26" s="194"/>
      <c r="R26" s="194" t="e">
        <f t="shared" si="3"/>
        <v>#DIV/0!</v>
      </c>
      <c r="S26" s="194"/>
      <c r="T26" s="194" t="e">
        <f t="shared" si="4"/>
        <v>#DIV/0!</v>
      </c>
      <c r="U26" s="194"/>
      <c r="V26" s="227" t="e">
        <f>SUM(N9:P9)/SUM(N13:P13)</f>
        <v>#N/A</v>
      </c>
      <c r="W26" s="227"/>
      <c r="X26" s="194" t="e">
        <f>P26/(V26*$K$37)</f>
        <v>#DIV/0!</v>
      </c>
      <c r="Y26" s="194"/>
      <c r="Z26" s="194" t="e">
        <f>T26/(V26*$K$37)</f>
        <v>#DIV/0!</v>
      </c>
      <c r="AA26" s="194"/>
    </row>
    <row r="27" spans="2:31" x14ac:dyDescent="0.25">
      <c r="B27" s="81" t="s">
        <v>1241</v>
      </c>
      <c r="C27" s="248"/>
      <c r="D27" s="249"/>
      <c r="E27" s="250"/>
      <c r="G27" s="162"/>
      <c r="H27" s="135" t="s">
        <v>1212</v>
      </c>
      <c r="I27" s="53"/>
      <c r="J27" s="194">
        <f>(C79+(C85*10*0.3)+C91)</f>
        <v>0</v>
      </c>
      <c r="K27" s="194"/>
      <c r="L27" s="56" t="e">
        <f>E60/(E60+E61)</f>
        <v>#DIV/0!</v>
      </c>
      <c r="M27" s="56" t="e">
        <f>E61/(E60+E61)</f>
        <v>#DIV/0!</v>
      </c>
      <c r="N27" s="194" t="e">
        <f t="shared" si="1"/>
        <v>#DIV/0!</v>
      </c>
      <c r="O27" s="194"/>
      <c r="P27" s="194" t="e">
        <f t="shared" si="2"/>
        <v>#DIV/0!</v>
      </c>
      <c r="Q27" s="194"/>
      <c r="R27" s="194" t="e">
        <f t="shared" si="3"/>
        <v>#DIV/0!</v>
      </c>
      <c r="S27" s="194"/>
      <c r="T27" s="194" t="e">
        <f t="shared" si="4"/>
        <v>#DIV/0!</v>
      </c>
      <c r="U27" s="194"/>
      <c r="V27" s="227" t="e">
        <f>SUM(Q9:S9)/SUM(Q13:S13)</f>
        <v>#N/A</v>
      </c>
      <c r="W27" s="227"/>
      <c r="X27" s="194" t="e">
        <f>P27/(V27*$K$37)</f>
        <v>#DIV/0!</v>
      </c>
      <c r="Y27" s="194"/>
      <c r="Z27" s="194" t="e">
        <f>T27/(V27*$K$37)</f>
        <v>#DIV/0!</v>
      </c>
      <c r="AA27" s="194"/>
    </row>
    <row r="28" spans="2:31" s="7" customFormat="1" x14ac:dyDescent="0.25">
      <c r="B28" s="81" t="s">
        <v>1242</v>
      </c>
      <c r="C28" s="248"/>
      <c r="D28" s="249"/>
      <c r="E28" s="250"/>
      <c r="F28" s="1"/>
      <c r="H28" s="31"/>
      <c r="I28" s="31"/>
      <c r="J28" s="415">
        <f>SUM(J24:K27)*3</f>
        <v>0</v>
      </c>
      <c r="K28" s="415"/>
      <c r="L28" s="137"/>
      <c r="M28" s="137"/>
      <c r="N28" s="299" t="s">
        <v>1194</v>
      </c>
      <c r="O28" s="299"/>
      <c r="P28" s="300" t="e">
        <f>ROUNDUP(MAX(X24:Y27),0)</f>
        <v>#DIV/0!</v>
      </c>
      <c r="Q28" s="300"/>
      <c r="R28" s="299" t="s">
        <v>1195</v>
      </c>
      <c r="S28" s="299"/>
      <c r="T28" s="300" t="e">
        <f>ROUNDUP(MAX(Z24:AA27),0)</f>
        <v>#DIV/0!</v>
      </c>
      <c r="U28" s="300"/>
      <c r="V28" s="38"/>
      <c r="W28" s="38"/>
      <c r="X28" s="38"/>
      <c r="Y28" s="38"/>
      <c r="Z28" s="38"/>
      <c r="AA28" s="38"/>
      <c r="AB28" s="38"/>
      <c r="AC28" s="38"/>
      <c r="AD28" s="38"/>
      <c r="AE28" s="38"/>
    </row>
    <row r="29" spans="2:31" ht="15" customHeight="1" x14ac:dyDescent="0.25">
      <c r="B29" s="81" t="s">
        <v>1243</v>
      </c>
      <c r="C29" s="248"/>
      <c r="D29" s="249"/>
      <c r="E29" s="250"/>
      <c r="H29" s="38"/>
      <c r="I29" s="38"/>
      <c r="J29" s="38"/>
      <c r="K29" s="38"/>
      <c r="L29" s="38"/>
      <c r="M29" s="38"/>
      <c r="N29" s="299"/>
      <c r="O29" s="299"/>
      <c r="P29" s="300"/>
      <c r="Q29" s="300"/>
      <c r="R29" s="299"/>
      <c r="S29" s="299"/>
      <c r="T29" s="300"/>
      <c r="U29" s="300"/>
      <c r="V29" s="38"/>
      <c r="W29" s="38"/>
    </row>
    <row r="30" spans="2:31" x14ac:dyDescent="0.25">
      <c r="B30" s="81" t="s">
        <v>1244</v>
      </c>
      <c r="C30" s="248"/>
      <c r="D30" s="249"/>
      <c r="E30" s="250"/>
      <c r="H30" s="38"/>
      <c r="I30" s="38"/>
      <c r="J30" s="38"/>
      <c r="K30" s="38"/>
      <c r="L30" s="38"/>
      <c r="M30" s="38"/>
      <c r="N30" s="38"/>
      <c r="O30" s="38"/>
      <c r="P30" s="38"/>
      <c r="Q30" s="38"/>
      <c r="R30" s="38"/>
      <c r="S30" s="38"/>
      <c r="T30" s="38"/>
      <c r="U30" s="38"/>
      <c r="V30" s="38"/>
      <c r="W30" s="38"/>
    </row>
    <row r="31" spans="2:31" x14ac:dyDescent="0.25">
      <c r="B31" s="187" t="s">
        <v>14</v>
      </c>
      <c r="C31" s="307"/>
      <c r="D31" s="308"/>
      <c r="E31" s="309"/>
      <c r="H31" s="299" t="s">
        <v>1198</v>
      </c>
      <c r="I31" s="299"/>
      <c r="J31" s="411" t="e">
        <f>IF(ISBLANK(C63),"ENTER GRID AVAILABILITY INFO",IF(C66="Yes",(P28+T28),P28))</f>
        <v>#DIV/0!</v>
      </c>
      <c r="K31" s="411"/>
      <c r="L31" s="38"/>
      <c r="M31" s="38"/>
      <c r="N31" s="38"/>
      <c r="O31" s="38"/>
      <c r="P31" s="38"/>
      <c r="Q31" s="38"/>
      <c r="R31" s="38"/>
      <c r="S31" s="38"/>
      <c r="T31" s="38"/>
      <c r="U31" s="38"/>
      <c r="V31" s="38"/>
      <c r="W31" s="38"/>
    </row>
    <row r="32" spans="2:31" x14ac:dyDescent="0.25">
      <c r="B32" s="399" t="s">
        <v>14</v>
      </c>
      <c r="C32" s="216" t="s">
        <v>13</v>
      </c>
      <c r="D32" s="217"/>
      <c r="E32" s="218"/>
      <c r="H32" s="299"/>
      <c r="I32" s="299"/>
      <c r="J32" s="411"/>
      <c r="K32" s="411"/>
      <c r="L32" s="38"/>
      <c r="M32" s="38"/>
      <c r="N32" s="38"/>
      <c r="O32" s="38"/>
      <c r="P32" s="38"/>
      <c r="Q32" s="38"/>
      <c r="R32" s="38"/>
      <c r="S32" s="38"/>
      <c r="T32" s="38"/>
      <c r="U32" s="38"/>
      <c r="V32" s="38"/>
      <c r="W32" s="38"/>
    </row>
    <row r="33" spans="2:23" x14ac:dyDescent="0.25">
      <c r="B33" s="400"/>
      <c r="C33" s="216" t="s">
        <v>22</v>
      </c>
      <c r="D33" s="217"/>
      <c r="E33" s="218"/>
      <c r="H33" s="163"/>
      <c r="I33" s="163"/>
      <c r="J33" s="164"/>
      <c r="K33" s="164"/>
    </row>
    <row r="34" spans="2:23" x14ac:dyDescent="0.25">
      <c r="B34" s="401"/>
      <c r="C34" s="216" t="s">
        <v>23</v>
      </c>
      <c r="D34" s="217"/>
      <c r="E34" s="218"/>
      <c r="H34" s="210" t="s">
        <v>1215</v>
      </c>
      <c r="I34" s="210"/>
      <c r="J34" s="210"/>
      <c r="K34" s="210"/>
      <c r="L34" s="210"/>
    </row>
    <row r="35" spans="2:23" ht="15" customHeight="1" x14ac:dyDescent="0.25">
      <c r="B35" s="75"/>
      <c r="C35" s="75"/>
      <c r="D35" s="75"/>
      <c r="E35" s="75"/>
      <c r="H35" s="182" t="s">
        <v>1097</v>
      </c>
      <c r="I35" s="183"/>
      <c r="J35" s="184"/>
      <c r="K35" s="195">
        <v>0.22650000000000001</v>
      </c>
      <c r="L35" s="196"/>
    </row>
    <row r="36" spans="2:23" ht="15" customHeight="1" x14ac:dyDescent="0.25">
      <c r="B36" s="5" t="s">
        <v>1093</v>
      </c>
      <c r="C36" s="95"/>
      <c r="D36" s="95"/>
      <c r="E36" s="95"/>
      <c r="H36" s="182" t="s">
        <v>1174</v>
      </c>
      <c r="I36" s="183"/>
      <c r="J36" s="184"/>
      <c r="K36" s="199">
        <v>0.5</v>
      </c>
      <c r="L36" s="200"/>
    </row>
    <row r="37" spans="2:23" x14ac:dyDescent="0.25">
      <c r="B37" s="185" t="s">
        <v>1118</v>
      </c>
      <c r="C37" s="221"/>
      <c r="D37" s="221"/>
      <c r="E37" s="353"/>
      <c r="H37" s="208" t="s">
        <v>1230</v>
      </c>
      <c r="I37" s="208"/>
      <c r="J37" s="208"/>
      <c r="K37" s="419">
        <v>0.7</v>
      </c>
      <c r="L37" s="420"/>
      <c r="M37" s="136" t="s">
        <v>1231</v>
      </c>
    </row>
    <row r="38" spans="2:23" x14ac:dyDescent="0.25">
      <c r="B38" s="416" t="s">
        <v>20</v>
      </c>
      <c r="C38" s="293" t="s">
        <v>18</v>
      </c>
      <c r="D38" s="294"/>
      <c r="E38" s="295"/>
      <c r="H38" s="182" t="s">
        <v>1214</v>
      </c>
      <c r="I38" s="183"/>
      <c r="J38" s="184"/>
      <c r="K38" s="199">
        <v>0.3</v>
      </c>
      <c r="L38" s="200"/>
      <c r="M38" s="38"/>
    </row>
    <row r="39" spans="2:23" x14ac:dyDescent="0.25">
      <c r="B39" s="417"/>
      <c r="C39" s="293" t="s">
        <v>19</v>
      </c>
      <c r="D39" s="294"/>
      <c r="E39" s="295"/>
      <c r="H39" s="182" t="s">
        <v>1204</v>
      </c>
      <c r="I39" s="183"/>
      <c r="J39" s="184"/>
      <c r="K39" s="199">
        <v>0.27</v>
      </c>
      <c r="L39" s="200"/>
    </row>
    <row r="40" spans="2:23" x14ac:dyDescent="0.25">
      <c r="B40" s="418"/>
      <c r="C40" s="293" t="s">
        <v>1213</v>
      </c>
      <c r="D40" s="294"/>
      <c r="E40" s="295"/>
      <c r="H40" s="182" t="s">
        <v>1222</v>
      </c>
      <c r="I40" s="183"/>
      <c r="J40" s="184"/>
      <c r="K40" s="390">
        <v>1.2</v>
      </c>
      <c r="L40" s="391"/>
    </row>
    <row r="41" spans="2:23" x14ac:dyDescent="0.25">
      <c r="B41" s="76"/>
      <c r="C41" s="77"/>
      <c r="D41" s="77"/>
      <c r="E41" s="77"/>
      <c r="H41" s="38"/>
      <c r="I41" s="38"/>
      <c r="J41" s="38"/>
      <c r="K41" s="38"/>
      <c r="L41" s="38"/>
      <c r="M41" s="38"/>
      <c r="N41" s="38"/>
      <c r="O41" s="38"/>
      <c r="P41" s="38"/>
      <c r="Q41" s="38"/>
      <c r="R41" s="38"/>
      <c r="S41" s="38"/>
      <c r="T41" s="38"/>
      <c r="U41" s="38"/>
      <c r="V41" s="38"/>
      <c r="W41" s="38"/>
    </row>
    <row r="42" spans="2:23" x14ac:dyDescent="0.25">
      <c r="B42" s="78" t="s">
        <v>1119</v>
      </c>
      <c r="C42" s="79"/>
      <c r="D42" s="79"/>
      <c r="E42" s="79"/>
      <c r="H42" s="47"/>
      <c r="I42" s="47"/>
      <c r="J42" s="47"/>
      <c r="K42" s="47"/>
      <c r="L42" s="47"/>
      <c r="M42" s="38"/>
      <c r="N42" s="38"/>
      <c r="O42" s="38"/>
      <c r="P42" s="38"/>
      <c r="Q42" s="38"/>
      <c r="R42" s="38"/>
      <c r="S42" s="38"/>
      <c r="T42" s="38"/>
      <c r="U42" s="38"/>
      <c r="V42" s="38"/>
      <c r="W42" s="38"/>
    </row>
    <row r="43" spans="2:23" x14ac:dyDescent="0.25">
      <c r="B43" s="80"/>
      <c r="C43" s="4"/>
      <c r="D43" s="4"/>
      <c r="E43" s="4"/>
      <c r="H43" s="181" t="s">
        <v>1272</v>
      </c>
      <c r="I43" s="181"/>
      <c r="J43" s="181"/>
      <c r="K43" s="181"/>
      <c r="L43" s="181"/>
      <c r="M43" s="181"/>
      <c r="N43" s="181"/>
      <c r="O43" s="181"/>
      <c r="P43" s="181"/>
      <c r="Q43" s="181"/>
      <c r="R43" s="181"/>
      <c r="S43" s="181"/>
      <c r="T43" s="181"/>
      <c r="U43" s="38"/>
      <c r="V43" s="38"/>
      <c r="W43" s="38"/>
    </row>
    <row r="44" spans="2:23" x14ac:dyDescent="0.25">
      <c r="B44" s="214" t="s">
        <v>33</v>
      </c>
      <c r="C44" s="82" t="s">
        <v>34</v>
      </c>
      <c r="D44" s="83" t="s">
        <v>1120</v>
      </c>
      <c r="E44" s="64"/>
      <c r="H44" s="32" t="s">
        <v>1075</v>
      </c>
      <c r="I44" s="32" t="s">
        <v>1076</v>
      </c>
      <c r="J44" s="32" t="s">
        <v>1077</v>
      </c>
      <c r="K44" s="32" t="s">
        <v>1078</v>
      </c>
      <c r="L44" s="32" t="s">
        <v>1079</v>
      </c>
      <c r="M44" s="32" t="s">
        <v>1080</v>
      </c>
      <c r="N44" s="32" t="s">
        <v>1081</v>
      </c>
      <c r="O44" s="32" t="s">
        <v>1082</v>
      </c>
      <c r="P44" s="32" t="s">
        <v>1083</v>
      </c>
      <c r="Q44" s="32" t="s">
        <v>1084</v>
      </c>
      <c r="R44" s="32" t="s">
        <v>1085</v>
      </c>
      <c r="S44" s="32" t="s">
        <v>1086</v>
      </c>
      <c r="T44" s="33" t="s">
        <v>1090</v>
      </c>
      <c r="U44" s="44" t="s">
        <v>1090</v>
      </c>
      <c r="V44" s="38"/>
      <c r="W44" s="38"/>
    </row>
    <row r="45" spans="2:23" ht="15" customHeight="1" x14ac:dyDescent="0.25">
      <c r="B45" s="214"/>
      <c r="C45" s="82" t="s">
        <v>35</v>
      </c>
      <c r="D45" s="83" t="s">
        <v>1120</v>
      </c>
      <c r="E45" s="64"/>
      <c r="H45" s="34" t="e">
        <f>$J$31*H9*$K$37</f>
        <v>#DIV/0!</v>
      </c>
      <c r="I45" s="34" t="e">
        <f t="shared" ref="I45:S45" si="5">$J$31*I9*$K$37</f>
        <v>#DIV/0!</v>
      </c>
      <c r="J45" s="34" t="e">
        <f t="shared" si="5"/>
        <v>#DIV/0!</v>
      </c>
      <c r="K45" s="34" t="e">
        <f t="shared" si="5"/>
        <v>#DIV/0!</v>
      </c>
      <c r="L45" s="34" t="e">
        <f t="shared" si="5"/>
        <v>#DIV/0!</v>
      </c>
      <c r="M45" s="34" t="e">
        <f t="shared" si="5"/>
        <v>#DIV/0!</v>
      </c>
      <c r="N45" s="34" t="e">
        <f t="shared" si="5"/>
        <v>#DIV/0!</v>
      </c>
      <c r="O45" s="34" t="e">
        <f t="shared" si="5"/>
        <v>#DIV/0!</v>
      </c>
      <c r="P45" s="34" t="e">
        <f t="shared" si="5"/>
        <v>#DIV/0!</v>
      </c>
      <c r="Q45" s="34" t="e">
        <f t="shared" si="5"/>
        <v>#DIV/0!</v>
      </c>
      <c r="R45" s="34" t="e">
        <f t="shared" si="5"/>
        <v>#DIV/0!</v>
      </c>
      <c r="S45" s="34" t="e">
        <f t="shared" si="5"/>
        <v>#DIV/0!</v>
      </c>
      <c r="T45" s="35" t="e">
        <f>SUM(H45:S45)</f>
        <v>#DIV/0!</v>
      </c>
      <c r="U45" s="39" t="e">
        <f>T45/J31</f>
        <v>#DIV/0!</v>
      </c>
      <c r="V45" s="38"/>
      <c r="W45" s="38"/>
    </row>
    <row r="46" spans="2:23" x14ac:dyDescent="0.25">
      <c r="B46" s="214"/>
      <c r="C46" s="82" t="s">
        <v>36</v>
      </c>
      <c r="D46" s="83" t="s">
        <v>1120</v>
      </c>
      <c r="E46" s="64"/>
      <c r="H46" s="181"/>
      <c r="I46" s="181"/>
      <c r="J46" s="181"/>
      <c r="K46" s="181"/>
      <c r="L46" s="181"/>
      <c r="M46" s="181"/>
      <c r="N46" s="181"/>
      <c r="O46" s="181"/>
      <c r="P46" s="181"/>
      <c r="Q46" s="181"/>
      <c r="R46" s="181"/>
      <c r="S46" s="181"/>
      <c r="T46" s="181"/>
      <c r="U46" s="38"/>
      <c r="V46" s="38"/>
      <c r="W46" s="38"/>
    </row>
    <row r="47" spans="2:23" x14ac:dyDescent="0.25">
      <c r="B47" s="85"/>
      <c r="C47" s="77"/>
      <c r="D47" s="86"/>
      <c r="E47" s="77"/>
      <c r="H47" s="142" t="s">
        <v>1273</v>
      </c>
      <c r="I47" s="142"/>
      <c r="J47" s="142"/>
      <c r="K47" s="142"/>
      <c r="L47" s="142"/>
      <c r="M47" s="40"/>
      <c r="N47" s="40"/>
      <c r="O47" s="40"/>
      <c r="P47" s="40"/>
      <c r="Q47" s="40"/>
      <c r="R47" s="40"/>
      <c r="S47" s="40"/>
      <c r="T47" s="40"/>
      <c r="U47" s="38"/>
      <c r="V47" s="38"/>
      <c r="W47" s="38"/>
    </row>
    <row r="48" spans="2:23" x14ac:dyDescent="0.25">
      <c r="B48" s="214" t="s">
        <v>27</v>
      </c>
      <c r="C48" s="82" t="s">
        <v>28</v>
      </c>
      <c r="D48" s="87" t="s">
        <v>1120</v>
      </c>
      <c r="E48" s="64"/>
      <c r="H48" s="53" t="s">
        <v>1173</v>
      </c>
      <c r="I48" s="53"/>
      <c r="J48" s="53"/>
      <c r="K48" s="53"/>
      <c r="L48" s="53"/>
      <c r="M48" s="53"/>
      <c r="N48" s="53"/>
      <c r="O48" s="53"/>
      <c r="P48" s="53"/>
      <c r="Q48" s="53"/>
      <c r="R48" s="53"/>
      <c r="S48" s="53"/>
      <c r="T48" s="53"/>
      <c r="U48" s="38"/>
      <c r="V48" s="38"/>
      <c r="W48" s="38"/>
    </row>
    <row r="49" spans="2:23" x14ac:dyDescent="0.25">
      <c r="B49" s="214"/>
      <c r="C49" s="82" t="s">
        <v>29</v>
      </c>
      <c r="D49" s="87" t="s">
        <v>1120</v>
      </c>
      <c r="E49" s="64"/>
      <c r="H49" s="32" t="s">
        <v>1075</v>
      </c>
      <c r="I49" s="32" t="s">
        <v>1076</v>
      </c>
      <c r="J49" s="32" t="s">
        <v>1077</v>
      </c>
      <c r="K49" s="32" t="s">
        <v>1078</v>
      </c>
      <c r="L49" s="32" t="s">
        <v>1079</v>
      </c>
      <c r="M49" s="32" t="s">
        <v>1080</v>
      </c>
      <c r="N49" s="32" t="s">
        <v>1081</v>
      </c>
      <c r="O49" s="32" t="s">
        <v>1082</v>
      </c>
      <c r="P49" s="32" t="s">
        <v>1083</v>
      </c>
      <c r="Q49" s="32" t="s">
        <v>1084</v>
      </c>
      <c r="R49" s="32" t="s">
        <v>1085</v>
      </c>
      <c r="S49" s="32" t="s">
        <v>1086</v>
      </c>
      <c r="T49" s="33" t="s">
        <v>1090</v>
      </c>
      <c r="U49" s="38"/>
      <c r="V49" s="38"/>
      <c r="W49" s="38"/>
    </row>
    <row r="50" spans="2:23" x14ac:dyDescent="0.25">
      <c r="B50" s="80"/>
      <c r="C50" s="4"/>
      <c r="D50" s="88"/>
      <c r="E50" s="89"/>
      <c r="H50" s="34">
        <f>J24</f>
        <v>0</v>
      </c>
      <c r="I50" s="34">
        <f>H50</f>
        <v>0</v>
      </c>
      <c r="J50" s="34">
        <f>I50</f>
        <v>0</v>
      </c>
      <c r="K50" s="34">
        <f>J25</f>
        <v>0</v>
      </c>
      <c r="L50" s="34">
        <f>K50</f>
        <v>0</v>
      </c>
      <c r="M50" s="34">
        <f>L50</f>
        <v>0</v>
      </c>
      <c r="N50" s="34">
        <f>J26</f>
        <v>0</v>
      </c>
      <c r="O50" s="34">
        <f>N50</f>
        <v>0</v>
      </c>
      <c r="P50" s="34">
        <f>O50</f>
        <v>0</v>
      </c>
      <c r="Q50" s="34">
        <f>J27</f>
        <v>0</v>
      </c>
      <c r="R50" s="34">
        <f>Q50</f>
        <v>0</v>
      </c>
      <c r="S50" s="34">
        <f>R50</f>
        <v>0</v>
      </c>
      <c r="T50" s="35">
        <f>SUM(H50:S50)</f>
        <v>0</v>
      </c>
      <c r="U50" s="38"/>
      <c r="V50" s="38"/>
      <c r="W50" s="38"/>
    </row>
    <row r="51" spans="2:23" x14ac:dyDescent="0.25">
      <c r="B51" s="215" t="s">
        <v>1266</v>
      </c>
      <c r="C51" s="82" t="s">
        <v>30</v>
      </c>
      <c r="D51" s="87" t="s">
        <v>1262</v>
      </c>
      <c r="E51" s="64"/>
      <c r="H51" s="53" t="s">
        <v>1275</v>
      </c>
      <c r="I51" s="53"/>
      <c r="J51" s="53"/>
      <c r="K51" s="53"/>
      <c r="L51" s="53"/>
      <c r="M51" s="53"/>
      <c r="N51" s="53"/>
      <c r="O51" s="53"/>
      <c r="P51" s="53"/>
      <c r="Q51" s="53"/>
      <c r="R51" s="53"/>
      <c r="S51" s="53"/>
      <c r="T51" s="53"/>
      <c r="U51" s="38"/>
      <c r="V51" s="38"/>
      <c r="W51" s="38"/>
    </row>
    <row r="52" spans="2:23" x14ac:dyDescent="0.25">
      <c r="B52" s="215"/>
      <c r="C52" s="82" t="s">
        <v>31</v>
      </c>
      <c r="D52" s="87" t="s">
        <v>1262</v>
      </c>
      <c r="E52" s="64"/>
      <c r="H52" s="32" t="s">
        <v>1075</v>
      </c>
      <c r="I52" s="32" t="s">
        <v>1076</v>
      </c>
      <c r="J52" s="32" t="s">
        <v>1077</v>
      </c>
      <c r="K52" s="32" t="s">
        <v>1078</v>
      </c>
      <c r="L52" s="32" t="s">
        <v>1079</v>
      </c>
      <c r="M52" s="32" t="s">
        <v>1080</v>
      </c>
      <c r="N52" s="32" t="s">
        <v>1081</v>
      </c>
      <c r="O52" s="32" t="s">
        <v>1082</v>
      </c>
      <c r="P52" s="32" t="s">
        <v>1083</v>
      </c>
      <c r="Q52" s="32" t="s">
        <v>1084</v>
      </c>
      <c r="R52" s="32" t="s">
        <v>1085</v>
      </c>
      <c r="S52" s="32" t="s">
        <v>1086</v>
      </c>
      <c r="T52" s="33" t="s">
        <v>1090</v>
      </c>
      <c r="U52" s="44" t="s">
        <v>1199</v>
      </c>
      <c r="V52" s="143" t="s">
        <v>1280</v>
      </c>
      <c r="W52" s="38"/>
    </row>
    <row r="53" spans="2:23" x14ac:dyDescent="0.25">
      <c r="B53" s="80"/>
      <c r="C53" s="4"/>
      <c r="D53" s="88"/>
      <c r="E53" s="89"/>
      <c r="H53" s="34" t="e">
        <f>H45</f>
        <v>#DIV/0!</v>
      </c>
      <c r="I53" s="34" t="e">
        <f t="shared" ref="I53:S53" si="6">I45</f>
        <v>#DIV/0!</v>
      </c>
      <c r="J53" s="34" t="e">
        <f t="shared" si="6"/>
        <v>#DIV/0!</v>
      </c>
      <c r="K53" s="34" t="e">
        <f t="shared" si="6"/>
        <v>#DIV/0!</v>
      </c>
      <c r="L53" s="34" t="e">
        <f t="shared" si="6"/>
        <v>#DIV/0!</v>
      </c>
      <c r="M53" s="34" t="e">
        <f t="shared" si="6"/>
        <v>#DIV/0!</v>
      </c>
      <c r="N53" s="34" t="e">
        <f t="shared" si="6"/>
        <v>#DIV/0!</v>
      </c>
      <c r="O53" s="34" t="e">
        <f t="shared" si="6"/>
        <v>#DIV/0!</v>
      </c>
      <c r="P53" s="34" t="e">
        <f t="shared" si="6"/>
        <v>#DIV/0!</v>
      </c>
      <c r="Q53" s="34" t="e">
        <f t="shared" si="6"/>
        <v>#DIV/0!</v>
      </c>
      <c r="R53" s="34" t="e">
        <f t="shared" si="6"/>
        <v>#DIV/0!</v>
      </c>
      <c r="S53" s="34" t="e">
        <f t="shared" si="6"/>
        <v>#DIV/0!</v>
      </c>
      <c r="T53" s="35" t="e">
        <f>SUM(H53:S53)</f>
        <v>#DIV/0!</v>
      </c>
      <c r="U53" s="45" t="e">
        <f>IF((T53/T50)&gt;100%,100%,(T53/T50))</f>
        <v>#DIV/0!</v>
      </c>
      <c r="V53" s="144" t="e">
        <f>T53*K39</f>
        <v>#DIV/0!</v>
      </c>
      <c r="W53" s="38"/>
    </row>
    <row r="54" spans="2:23" x14ac:dyDescent="0.25">
      <c r="B54" s="215" t="s">
        <v>1267</v>
      </c>
      <c r="C54" s="82" t="s">
        <v>30</v>
      </c>
      <c r="D54" s="87" t="s">
        <v>1262</v>
      </c>
      <c r="E54" s="64"/>
      <c r="F54" s="7"/>
      <c r="H54" s="142" t="s">
        <v>1274</v>
      </c>
      <c r="I54" s="142"/>
      <c r="J54" s="142"/>
      <c r="K54" s="142"/>
      <c r="L54" s="142"/>
      <c r="M54" s="40"/>
      <c r="N54" s="40"/>
      <c r="O54" s="40"/>
      <c r="P54" s="40"/>
      <c r="Q54" s="40"/>
      <c r="R54" s="40"/>
      <c r="S54" s="40"/>
      <c r="T54" s="40"/>
      <c r="U54" s="38"/>
      <c r="V54" s="38"/>
      <c r="W54" s="38"/>
    </row>
    <row r="55" spans="2:23" x14ac:dyDescent="0.25">
      <c r="B55" s="215"/>
      <c r="C55" s="82" t="s">
        <v>31</v>
      </c>
      <c r="D55" s="87" t="s">
        <v>1262</v>
      </c>
      <c r="E55" s="64"/>
      <c r="H55" s="53" t="s">
        <v>1173</v>
      </c>
      <c r="I55" s="53"/>
      <c r="J55" s="53"/>
      <c r="K55" s="53"/>
      <c r="L55" s="53"/>
      <c r="M55" s="53"/>
      <c r="N55" s="53"/>
      <c r="O55" s="53"/>
      <c r="P55" s="53"/>
      <c r="Q55" s="53"/>
      <c r="R55" s="53"/>
      <c r="S55" s="53"/>
      <c r="T55" s="53"/>
      <c r="U55" s="38"/>
      <c r="V55" s="38"/>
      <c r="W55" s="38"/>
    </row>
    <row r="56" spans="2:23" x14ac:dyDescent="0.25">
      <c r="B56" s="80"/>
      <c r="C56" s="4"/>
      <c r="D56" s="88"/>
      <c r="E56" s="89"/>
      <c r="H56" s="32" t="s">
        <v>1075</v>
      </c>
      <c r="I56" s="32" t="s">
        <v>1076</v>
      </c>
      <c r="J56" s="32" t="s">
        <v>1077</v>
      </c>
      <c r="K56" s="32" t="s">
        <v>1078</v>
      </c>
      <c r="L56" s="32" t="s">
        <v>1079</v>
      </c>
      <c r="M56" s="32" t="s">
        <v>1080</v>
      </c>
      <c r="N56" s="32" t="s">
        <v>1081</v>
      </c>
      <c r="O56" s="32" t="s">
        <v>1082</v>
      </c>
      <c r="P56" s="32" t="s">
        <v>1083</v>
      </c>
      <c r="Q56" s="32" t="s">
        <v>1084</v>
      </c>
      <c r="R56" s="32" t="s">
        <v>1085</v>
      </c>
      <c r="S56" s="32" t="s">
        <v>1086</v>
      </c>
      <c r="T56" s="33" t="s">
        <v>1090</v>
      </c>
      <c r="U56" s="44"/>
      <c r="V56" s="38"/>
      <c r="W56" s="38"/>
    </row>
    <row r="57" spans="2:23" x14ac:dyDescent="0.25">
      <c r="B57" s="215" t="s">
        <v>1268</v>
      </c>
      <c r="C57" s="82" t="s">
        <v>30</v>
      </c>
      <c r="D57" s="87" t="s">
        <v>1262</v>
      </c>
      <c r="E57" s="64"/>
      <c r="H57" s="34" t="e">
        <f>N24</f>
        <v>#DIV/0!</v>
      </c>
      <c r="I57" s="34" t="e">
        <f>H57</f>
        <v>#DIV/0!</v>
      </c>
      <c r="J57" s="34" t="e">
        <f>I57</f>
        <v>#DIV/0!</v>
      </c>
      <c r="K57" s="34" t="e">
        <f>N25</f>
        <v>#DIV/0!</v>
      </c>
      <c r="L57" s="34" t="e">
        <f>K57</f>
        <v>#DIV/0!</v>
      </c>
      <c r="M57" s="34" t="e">
        <f>L57</f>
        <v>#DIV/0!</v>
      </c>
      <c r="N57" s="34" t="e">
        <f>N26</f>
        <v>#DIV/0!</v>
      </c>
      <c r="O57" s="34" t="e">
        <f>N57</f>
        <v>#DIV/0!</v>
      </c>
      <c r="P57" s="34" t="e">
        <f>O57</f>
        <v>#DIV/0!</v>
      </c>
      <c r="Q57" s="34" t="e">
        <f>N27</f>
        <v>#DIV/0!</v>
      </c>
      <c r="R57" s="34" t="e">
        <f>Q57</f>
        <v>#DIV/0!</v>
      </c>
      <c r="S57" s="34" t="e">
        <f>R57</f>
        <v>#DIV/0!</v>
      </c>
      <c r="T57" s="35" t="e">
        <f>SUM(H57:S57)</f>
        <v>#DIV/0!</v>
      </c>
      <c r="U57" s="46"/>
      <c r="V57" s="45"/>
      <c r="W57" s="38"/>
    </row>
    <row r="58" spans="2:23" x14ac:dyDescent="0.25">
      <c r="B58" s="215"/>
      <c r="C58" s="82" t="s">
        <v>31</v>
      </c>
      <c r="D58" s="87" t="s">
        <v>1262</v>
      </c>
      <c r="E58" s="64"/>
      <c r="H58" s="53" t="s">
        <v>1275</v>
      </c>
      <c r="I58" s="53"/>
      <c r="J58" s="53"/>
      <c r="K58" s="53"/>
      <c r="L58" s="53"/>
      <c r="M58" s="53"/>
      <c r="N58" s="53"/>
      <c r="O58" s="53"/>
      <c r="P58" s="53"/>
      <c r="Q58" s="53"/>
      <c r="R58" s="53"/>
      <c r="S58" s="53"/>
      <c r="T58" s="53"/>
      <c r="U58" s="38"/>
      <c r="V58" s="38"/>
      <c r="W58" s="38"/>
    </row>
    <row r="59" spans="2:23" x14ac:dyDescent="0.25">
      <c r="B59" s="80"/>
      <c r="C59" s="4"/>
      <c r="D59" s="88"/>
      <c r="E59" s="89"/>
      <c r="H59" s="32" t="s">
        <v>1075</v>
      </c>
      <c r="I59" s="32" t="s">
        <v>1076</v>
      </c>
      <c r="J59" s="32" t="s">
        <v>1077</v>
      </c>
      <c r="K59" s="32" t="s">
        <v>1078</v>
      </c>
      <c r="L59" s="32" t="s">
        <v>1079</v>
      </c>
      <c r="M59" s="32" t="s">
        <v>1080</v>
      </c>
      <c r="N59" s="32" t="s">
        <v>1081</v>
      </c>
      <c r="O59" s="32" t="s">
        <v>1082</v>
      </c>
      <c r="P59" s="32" t="s">
        <v>1083</v>
      </c>
      <c r="Q59" s="32" t="s">
        <v>1084</v>
      </c>
      <c r="R59" s="32" t="s">
        <v>1085</v>
      </c>
      <c r="S59" s="32" t="s">
        <v>1086</v>
      </c>
      <c r="T59" s="33" t="s">
        <v>1090</v>
      </c>
      <c r="U59" s="44" t="s">
        <v>1199</v>
      </c>
      <c r="V59" s="143" t="s">
        <v>1280</v>
      </c>
      <c r="W59" s="38"/>
    </row>
    <row r="60" spans="2:23" x14ac:dyDescent="0.25">
      <c r="B60" s="215" t="s">
        <v>1269</v>
      </c>
      <c r="C60" s="82" t="s">
        <v>30</v>
      </c>
      <c r="D60" s="87" t="s">
        <v>1262</v>
      </c>
      <c r="E60" s="64"/>
      <c r="H60" s="34" t="e">
        <f>IF(H45&gt;H57,H57,H45)</f>
        <v>#DIV/0!</v>
      </c>
      <c r="I60" s="34" t="e">
        <f t="shared" ref="I60:S60" si="7">IF(I45&gt;I57,I57,I45)</f>
        <v>#DIV/0!</v>
      </c>
      <c r="J60" s="34" t="e">
        <f t="shared" si="7"/>
        <v>#DIV/0!</v>
      </c>
      <c r="K60" s="34" t="e">
        <f t="shared" si="7"/>
        <v>#DIV/0!</v>
      </c>
      <c r="L60" s="34" t="e">
        <f t="shared" si="7"/>
        <v>#DIV/0!</v>
      </c>
      <c r="M60" s="34" t="e">
        <f t="shared" si="7"/>
        <v>#DIV/0!</v>
      </c>
      <c r="N60" s="34" t="e">
        <f t="shared" si="7"/>
        <v>#DIV/0!</v>
      </c>
      <c r="O60" s="34" t="e">
        <f t="shared" si="7"/>
        <v>#DIV/0!</v>
      </c>
      <c r="P60" s="34" t="e">
        <f t="shared" si="7"/>
        <v>#DIV/0!</v>
      </c>
      <c r="Q60" s="34" t="e">
        <f t="shared" si="7"/>
        <v>#DIV/0!</v>
      </c>
      <c r="R60" s="34" t="e">
        <f t="shared" si="7"/>
        <v>#DIV/0!</v>
      </c>
      <c r="S60" s="34" t="e">
        <f t="shared" si="7"/>
        <v>#DIV/0!</v>
      </c>
      <c r="T60" s="35" t="e">
        <f>SUM(H60:S60)</f>
        <v>#DIV/0!</v>
      </c>
      <c r="U60" s="45" t="e">
        <f>IF((T60/T57)&gt;100%,100%,(T60/T57))</f>
        <v>#DIV/0!</v>
      </c>
      <c r="V60" s="144" t="e">
        <f>T60*K39</f>
        <v>#DIV/0!</v>
      </c>
      <c r="W60" s="38"/>
    </row>
    <row r="61" spans="2:23" x14ac:dyDescent="0.25">
      <c r="B61" s="215"/>
      <c r="C61" s="82" t="s">
        <v>31</v>
      </c>
      <c r="D61" s="87" t="s">
        <v>1262</v>
      </c>
      <c r="E61" s="64"/>
      <c r="H61" s="142" t="s">
        <v>1276</v>
      </c>
      <c r="I61" s="142"/>
      <c r="J61" s="142"/>
      <c r="K61" s="142"/>
      <c r="L61" s="142"/>
      <c r="M61" s="40"/>
      <c r="N61" s="40"/>
      <c r="O61" s="40"/>
      <c r="P61" s="40"/>
      <c r="Q61" s="40"/>
      <c r="R61" s="40"/>
      <c r="S61" s="40"/>
      <c r="T61" s="40"/>
      <c r="U61" s="38"/>
      <c r="V61" s="38"/>
      <c r="W61" s="38"/>
    </row>
    <row r="62" spans="2:23" x14ac:dyDescent="0.25">
      <c r="B62" s="80"/>
      <c r="C62" s="4"/>
      <c r="D62" s="4"/>
      <c r="E62" s="4"/>
      <c r="H62" s="53" t="s">
        <v>1173</v>
      </c>
      <c r="I62" s="53"/>
      <c r="J62" s="53"/>
      <c r="K62" s="53"/>
      <c r="L62" s="53"/>
      <c r="M62" s="53"/>
      <c r="N62" s="53"/>
      <c r="O62" s="53"/>
      <c r="P62" s="53"/>
      <c r="Q62" s="53"/>
      <c r="R62" s="53"/>
      <c r="S62" s="53"/>
      <c r="T62" s="53"/>
      <c r="U62" s="38"/>
      <c r="V62" s="38"/>
      <c r="W62" s="38"/>
    </row>
    <row r="63" spans="2:23" x14ac:dyDescent="0.25">
      <c r="B63" s="215" t="s">
        <v>1190</v>
      </c>
      <c r="C63" s="408" t="s">
        <v>1191</v>
      </c>
      <c r="D63" s="409"/>
      <c r="E63" s="410"/>
      <c r="H63" s="32" t="s">
        <v>1075</v>
      </c>
      <c r="I63" s="32" t="s">
        <v>1076</v>
      </c>
      <c r="J63" s="32" t="s">
        <v>1077</v>
      </c>
      <c r="K63" s="32" t="s">
        <v>1078</v>
      </c>
      <c r="L63" s="32" t="s">
        <v>1079</v>
      </c>
      <c r="M63" s="32" t="s">
        <v>1080</v>
      </c>
      <c r="N63" s="32" t="s">
        <v>1081</v>
      </c>
      <c r="O63" s="32" t="s">
        <v>1082</v>
      </c>
      <c r="P63" s="32" t="s">
        <v>1083</v>
      </c>
      <c r="Q63" s="32" t="s">
        <v>1084</v>
      </c>
      <c r="R63" s="32" t="s">
        <v>1085</v>
      </c>
      <c r="S63" s="32" t="s">
        <v>1086</v>
      </c>
      <c r="T63" s="33" t="s">
        <v>1090</v>
      </c>
      <c r="U63" s="44"/>
      <c r="V63" s="38"/>
      <c r="W63" s="38"/>
    </row>
    <row r="64" spans="2:23" x14ac:dyDescent="0.25">
      <c r="B64" s="215"/>
      <c r="C64" s="412"/>
      <c r="D64" s="413"/>
      <c r="E64" s="414"/>
      <c r="H64" s="34" t="e">
        <f>N24</f>
        <v>#DIV/0!</v>
      </c>
      <c r="I64" s="34" t="e">
        <f>H64</f>
        <v>#DIV/0!</v>
      </c>
      <c r="J64" s="34" t="e">
        <f>I64</f>
        <v>#DIV/0!</v>
      </c>
      <c r="K64" s="34" t="e">
        <f>N25</f>
        <v>#DIV/0!</v>
      </c>
      <c r="L64" s="34" t="e">
        <f>K64</f>
        <v>#DIV/0!</v>
      </c>
      <c r="M64" s="34" t="e">
        <f>L64</f>
        <v>#DIV/0!</v>
      </c>
      <c r="N64" s="34" t="e">
        <f>N26</f>
        <v>#DIV/0!</v>
      </c>
      <c r="O64" s="34" t="e">
        <f>N64</f>
        <v>#DIV/0!</v>
      </c>
      <c r="P64" s="34" t="e">
        <f>O64</f>
        <v>#DIV/0!</v>
      </c>
      <c r="Q64" s="34" t="e">
        <f>N27</f>
        <v>#DIV/0!</v>
      </c>
      <c r="R64" s="34" t="e">
        <f>Q64</f>
        <v>#DIV/0!</v>
      </c>
      <c r="S64" s="34" t="e">
        <f>R64</f>
        <v>#DIV/0!</v>
      </c>
      <c r="T64" s="35" t="e">
        <f>SUM(H64:S64)</f>
        <v>#DIV/0!</v>
      </c>
      <c r="U64" s="46"/>
      <c r="V64" s="45"/>
      <c r="W64" s="38"/>
    </row>
    <row r="65" spans="2:23" x14ac:dyDescent="0.25">
      <c r="B65" s="80"/>
      <c r="C65" s="4"/>
      <c r="D65" s="4"/>
      <c r="E65" s="4"/>
      <c r="H65" s="53" t="s">
        <v>1197</v>
      </c>
      <c r="I65" s="53"/>
      <c r="J65" s="53"/>
      <c r="K65" s="53"/>
      <c r="L65" s="53"/>
      <c r="M65" s="53"/>
      <c r="N65" s="53"/>
      <c r="O65" s="53"/>
      <c r="P65" s="53"/>
      <c r="Q65" s="53"/>
      <c r="R65" s="53"/>
      <c r="S65" s="53"/>
      <c r="T65" s="53"/>
      <c r="U65" s="38"/>
      <c r="V65" s="38"/>
      <c r="W65" s="38"/>
    </row>
    <row r="66" spans="2:23" x14ac:dyDescent="0.25">
      <c r="B66" s="215" t="s">
        <v>1263</v>
      </c>
      <c r="C66" s="408" t="s">
        <v>1192</v>
      </c>
      <c r="D66" s="409"/>
      <c r="E66" s="410"/>
      <c r="H66" s="32" t="s">
        <v>1075</v>
      </c>
      <c r="I66" s="32" t="s">
        <v>1076</v>
      </c>
      <c r="J66" s="32" t="s">
        <v>1077</v>
      </c>
      <c r="K66" s="32" t="s">
        <v>1078</v>
      </c>
      <c r="L66" s="32" t="s">
        <v>1079</v>
      </c>
      <c r="M66" s="32" t="s">
        <v>1080</v>
      </c>
      <c r="N66" s="32" t="s">
        <v>1081</v>
      </c>
      <c r="O66" s="32" t="s">
        <v>1082</v>
      </c>
      <c r="P66" s="32" t="s">
        <v>1083</v>
      </c>
      <c r="Q66" s="32" t="s">
        <v>1084</v>
      </c>
      <c r="R66" s="32" t="s">
        <v>1085</v>
      </c>
      <c r="S66" s="32" t="s">
        <v>1086</v>
      </c>
      <c r="T66" s="33" t="s">
        <v>1090</v>
      </c>
      <c r="U66" s="44"/>
      <c r="V66" s="38" t="s">
        <v>1281</v>
      </c>
      <c r="W66" s="38" t="s">
        <v>1282</v>
      </c>
    </row>
    <row r="67" spans="2:23" x14ac:dyDescent="0.25">
      <c r="B67" s="215"/>
      <c r="C67" s="412"/>
      <c r="D67" s="413"/>
      <c r="E67" s="414"/>
      <c r="H67" s="34">
        <f t="shared" ref="H67:S67" si="8">($C$69*0.8)*0.3*$C$72*H13</f>
        <v>0</v>
      </c>
      <c r="I67" s="34">
        <f t="shared" si="8"/>
        <v>0</v>
      </c>
      <c r="J67" s="34">
        <f t="shared" si="8"/>
        <v>0</v>
      </c>
      <c r="K67" s="34">
        <f t="shared" si="8"/>
        <v>0</v>
      </c>
      <c r="L67" s="34">
        <f t="shared" si="8"/>
        <v>0</v>
      </c>
      <c r="M67" s="34">
        <f t="shared" si="8"/>
        <v>0</v>
      </c>
      <c r="N67" s="34">
        <f t="shared" si="8"/>
        <v>0</v>
      </c>
      <c r="O67" s="34">
        <f t="shared" si="8"/>
        <v>0</v>
      </c>
      <c r="P67" s="34">
        <f t="shared" si="8"/>
        <v>0</v>
      </c>
      <c r="Q67" s="34">
        <f t="shared" si="8"/>
        <v>0</v>
      </c>
      <c r="R67" s="34">
        <f t="shared" si="8"/>
        <v>0</v>
      </c>
      <c r="S67" s="34">
        <f t="shared" si="8"/>
        <v>0</v>
      </c>
      <c r="T67" s="35">
        <f>SUM(H67:S67)</f>
        <v>0</v>
      </c>
      <c r="U67" s="46"/>
      <c r="V67" s="45">
        <f>100%-W67</f>
        <v>1</v>
      </c>
      <c r="W67" s="45">
        <f>C72/8</f>
        <v>0</v>
      </c>
    </row>
    <row r="68" spans="2:23" x14ac:dyDescent="0.25">
      <c r="B68" s="85"/>
      <c r="C68" s="90"/>
      <c r="D68" s="90"/>
      <c r="E68" s="90"/>
      <c r="H68" s="53" t="s">
        <v>1275</v>
      </c>
      <c r="I68" s="53"/>
      <c r="J68" s="53"/>
      <c r="K68" s="53"/>
      <c r="L68" s="53"/>
      <c r="M68" s="53"/>
      <c r="N68" s="53"/>
      <c r="O68" s="53"/>
      <c r="P68" s="53"/>
      <c r="Q68" s="53"/>
      <c r="R68" s="53"/>
      <c r="S68" s="53"/>
      <c r="T68" s="53"/>
      <c r="U68" s="38"/>
      <c r="V68" s="38"/>
      <c r="W68" s="38"/>
    </row>
    <row r="69" spans="2:23" x14ac:dyDescent="0.25">
      <c r="B69" s="215" t="s">
        <v>37</v>
      </c>
      <c r="C69" s="408"/>
      <c r="D69" s="409"/>
      <c r="E69" s="410"/>
      <c r="H69" s="32" t="s">
        <v>1075</v>
      </c>
      <c r="I69" s="32" t="s">
        <v>1076</v>
      </c>
      <c r="J69" s="32" t="s">
        <v>1077</v>
      </c>
      <c r="K69" s="32" t="s">
        <v>1078</v>
      </c>
      <c r="L69" s="32" t="s">
        <v>1079</v>
      </c>
      <c r="M69" s="32" t="s">
        <v>1080</v>
      </c>
      <c r="N69" s="32" t="s">
        <v>1081</v>
      </c>
      <c r="O69" s="32" t="s">
        <v>1082</v>
      </c>
      <c r="P69" s="32" t="s">
        <v>1083</v>
      </c>
      <c r="Q69" s="32" t="s">
        <v>1084</v>
      </c>
      <c r="R69" s="32" t="s">
        <v>1085</v>
      </c>
      <c r="S69" s="32" t="s">
        <v>1086</v>
      </c>
      <c r="T69" s="33" t="s">
        <v>1090</v>
      </c>
      <c r="U69" s="44" t="s">
        <v>1199</v>
      </c>
      <c r="V69" s="143" t="s">
        <v>1280</v>
      </c>
      <c r="W69" s="38"/>
    </row>
    <row r="70" spans="2:23" x14ac:dyDescent="0.25">
      <c r="B70" s="215"/>
      <c r="C70" s="422" t="s">
        <v>1264</v>
      </c>
      <c r="D70" s="423"/>
      <c r="E70" s="424"/>
      <c r="H70" s="34" t="e">
        <f>IF(H45&gt;(H64-H67),H64-H67,H45)</f>
        <v>#DIV/0!</v>
      </c>
      <c r="I70" s="34" t="e">
        <f t="shared" ref="I70:S70" si="9">IF(I45&gt;(I64-I67),I64-I67,I45)</f>
        <v>#DIV/0!</v>
      </c>
      <c r="J70" s="34" t="e">
        <f t="shared" si="9"/>
        <v>#DIV/0!</v>
      </c>
      <c r="K70" s="34" t="e">
        <f t="shared" si="9"/>
        <v>#DIV/0!</v>
      </c>
      <c r="L70" s="34" t="e">
        <f t="shared" si="9"/>
        <v>#DIV/0!</v>
      </c>
      <c r="M70" s="34" t="e">
        <f t="shared" si="9"/>
        <v>#DIV/0!</v>
      </c>
      <c r="N70" s="34" t="e">
        <f t="shared" si="9"/>
        <v>#DIV/0!</v>
      </c>
      <c r="O70" s="34" t="e">
        <f t="shared" si="9"/>
        <v>#DIV/0!</v>
      </c>
      <c r="P70" s="34" t="e">
        <f t="shared" si="9"/>
        <v>#DIV/0!</v>
      </c>
      <c r="Q70" s="34" t="e">
        <f t="shared" si="9"/>
        <v>#DIV/0!</v>
      </c>
      <c r="R70" s="34" t="e">
        <f t="shared" si="9"/>
        <v>#DIV/0!</v>
      </c>
      <c r="S70" s="34" t="e">
        <f t="shared" si="9"/>
        <v>#DIV/0!</v>
      </c>
      <c r="T70" s="35" t="e">
        <f>SUM(H70:S70)</f>
        <v>#DIV/0!</v>
      </c>
      <c r="U70" s="45" t="e">
        <f>IF((T70/T64)&gt;100%,100%,(T70/T64))</f>
        <v>#DIV/0!</v>
      </c>
      <c r="V70" s="144" t="e">
        <f>T70*V67*K39+T70*W67*K38</f>
        <v>#DIV/0!</v>
      </c>
      <c r="W70" s="38"/>
    </row>
    <row r="71" spans="2:23" x14ac:dyDescent="0.25">
      <c r="B71" s="80"/>
      <c r="C71" s="4"/>
      <c r="D71" s="4"/>
      <c r="E71" s="4"/>
      <c r="H71" s="38"/>
      <c r="I71" s="38"/>
      <c r="J71" s="38"/>
      <c r="K71" s="38"/>
      <c r="L71" s="38"/>
      <c r="M71" s="38"/>
      <c r="N71" s="38"/>
      <c r="O71" s="38"/>
      <c r="P71" s="38"/>
      <c r="Q71" s="38"/>
      <c r="R71" s="38"/>
      <c r="S71" s="38"/>
      <c r="T71" s="38"/>
      <c r="U71" s="38"/>
      <c r="V71" s="38"/>
      <c r="W71" s="38"/>
    </row>
    <row r="72" spans="2:23" x14ac:dyDescent="0.25">
      <c r="B72" s="219" t="s">
        <v>38</v>
      </c>
      <c r="C72" s="408"/>
      <c r="D72" s="409"/>
      <c r="E72" s="410"/>
      <c r="H72" s="181"/>
      <c r="I72" s="181"/>
      <c r="J72" s="181"/>
      <c r="K72" s="181"/>
      <c r="L72" s="181"/>
      <c r="M72" s="181"/>
      <c r="N72" s="181"/>
      <c r="O72" s="181"/>
      <c r="P72" s="181"/>
      <c r="Q72" s="181"/>
      <c r="R72" s="181"/>
      <c r="S72" s="181"/>
      <c r="T72" s="181"/>
      <c r="U72" s="38"/>
      <c r="V72" s="38"/>
      <c r="W72" s="38"/>
    </row>
    <row r="73" spans="2:23" x14ac:dyDescent="0.25">
      <c r="B73" s="421"/>
      <c r="C73" s="422" t="s">
        <v>1265</v>
      </c>
      <c r="D73" s="423"/>
      <c r="E73" s="424"/>
      <c r="H73" s="145" t="s">
        <v>1279</v>
      </c>
      <c r="I73" s="33"/>
      <c r="J73" s="33"/>
      <c r="K73" s="33"/>
      <c r="L73" s="33"/>
      <c r="M73" s="33"/>
      <c r="N73" s="33"/>
      <c r="O73" s="33"/>
      <c r="P73" s="33"/>
      <c r="Q73" s="33"/>
      <c r="R73" s="33"/>
      <c r="S73" s="33"/>
      <c r="T73" s="33"/>
      <c r="U73" s="38"/>
      <c r="V73" s="143"/>
      <c r="W73" s="38"/>
    </row>
    <row r="74" spans="2:23" x14ac:dyDescent="0.25">
      <c r="B74" s="80"/>
      <c r="C74" s="4"/>
      <c r="D74" s="4"/>
      <c r="E74" s="4"/>
      <c r="H74" s="32" t="s">
        <v>1075</v>
      </c>
      <c r="I74" s="32" t="s">
        <v>1076</v>
      </c>
      <c r="J74" s="32" t="s">
        <v>1077</v>
      </c>
      <c r="K74" s="32" t="s">
        <v>1078</v>
      </c>
      <c r="L74" s="32" t="s">
        <v>1079</v>
      </c>
      <c r="M74" s="32" t="s">
        <v>1080</v>
      </c>
      <c r="N74" s="32" t="s">
        <v>1081</v>
      </c>
      <c r="O74" s="32" t="s">
        <v>1082</v>
      </c>
      <c r="P74" s="32" t="s">
        <v>1083</v>
      </c>
      <c r="Q74" s="32" t="s">
        <v>1084</v>
      </c>
      <c r="R74" s="32" t="s">
        <v>1085</v>
      </c>
      <c r="S74" s="32" t="s">
        <v>1086</v>
      </c>
      <c r="T74" s="33" t="s">
        <v>1090</v>
      </c>
      <c r="U74" s="44" t="s">
        <v>1199</v>
      </c>
      <c r="V74" s="143" t="s">
        <v>1280</v>
      </c>
      <c r="W74" s="38"/>
    </row>
    <row r="75" spans="2:23" x14ac:dyDescent="0.25">
      <c r="B75" s="91" t="s">
        <v>15</v>
      </c>
      <c r="C75" s="182" t="s">
        <v>16</v>
      </c>
      <c r="D75" s="183"/>
      <c r="E75" s="184"/>
      <c r="H75" s="35" t="e">
        <f>IF($C$63="Yes",IF($C$66="Yes",H53,H60),H70)</f>
        <v>#DIV/0!</v>
      </c>
      <c r="I75" s="35" t="e">
        <f t="shared" ref="I75:S75" si="10">IF($C$63="Yes",IF($C$66="Yes",I53,I60),I70)</f>
        <v>#DIV/0!</v>
      </c>
      <c r="J75" s="35" t="e">
        <f t="shared" si="10"/>
        <v>#DIV/0!</v>
      </c>
      <c r="K75" s="35" t="e">
        <f t="shared" si="10"/>
        <v>#DIV/0!</v>
      </c>
      <c r="L75" s="35" t="e">
        <f t="shared" si="10"/>
        <v>#DIV/0!</v>
      </c>
      <c r="M75" s="35" t="e">
        <f t="shared" si="10"/>
        <v>#DIV/0!</v>
      </c>
      <c r="N75" s="35" t="e">
        <f t="shared" si="10"/>
        <v>#DIV/0!</v>
      </c>
      <c r="O75" s="35" t="e">
        <f t="shared" si="10"/>
        <v>#DIV/0!</v>
      </c>
      <c r="P75" s="35" t="e">
        <f t="shared" si="10"/>
        <v>#DIV/0!</v>
      </c>
      <c r="Q75" s="35" t="e">
        <f t="shared" si="10"/>
        <v>#DIV/0!</v>
      </c>
      <c r="R75" s="35" t="e">
        <f t="shared" si="10"/>
        <v>#DIV/0!</v>
      </c>
      <c r="S75" s="35" t="e">
        <f t="shared" si="10"/>
        <v>#DIV/0!</v>
      </c>
      <c r="T75" s="35" t="e">
        <f>SUM(H75:S75)</f>
        <v>#DIV/0!</v>
      </c>
      <c r="U75" s="45" t="e">
        <f>IF((T75/J28)&gt;100%,100%,(T75/J28))</f>
        <v>#DIV/0!</v>
      </c>
      <c r="V75" s="146" t="e">
        <f>IF($C$63="Yes",IF($C$66="Yes",V53,V60),V70)</f>
        <v>#DIV/0!</v>
      </c>
      <c r="W75" s="38"/>
    </row>
    <row r="76" spans="2:23" x14ac:dyDescent="0.25">
      <c r="B76" s="81" t="s">
        <v>1209</v>
      </c>
      <c r="C76" s="211"/>
      <c r="D76" s="212"/>
      <c r="E76" s="213"/>
      <c r="H76" s="38"/>
      <c r="I76" s="38"/>
      <c r="J76" s="38"/>
      <c r="K76" s="38"/>
      <c r="L76" s="38"/>
      <c r="M76" s="38"/>
      <c r="N76" s="38"/>
      <c r="O76" s="38"/>
      <c r="P76" s="38"/>
      <c r="Q76" s="38"/>
      <c r="R76" s="38"/>
      <c r="S76" s="38"/>
      <c r="T76" s="38"/>
      <c r="U76" s="38"/>
      <c r="V76" s="38"/>
      <c r="W76" s="38"/>
    </row>
    <row r="77" spans="2:23" x14ac:dyDescent="0.25">
      <c r="B77" s="81" t="s">
        <v>1210</v>
      </c>
      <c r="C77" s="211"/>
      <c r="D77" s="212"/>
      <c r="E77" s="213"/>
      <c r="H77" s="38"/>
      <c r="I77" s="38"/>
      <c r="J77" s="38"/>
      <c r="K77" s="38"/>
      <c r="L77" s="38"/>
      <c r="M77" s="38"/>
      <c r="N77" s="38"/>
      <c r="O77" s="38"/>
      <c r="P77" s="38"/>
      <c r="Q77" s="38"/>
      <c r="R77" s="38"/>
      <c r="S77" s="38"/>
      <c r="T77" s="38"/>
      <c r="U77" s="38"/>
      <c r="V77" s="38"/>
      <c r="W77" s="38"/>
    </row>
    <row r="78" spans="2:23" x14ac:dyDescent="0.25">
      <c r="B78" s="81" t="s">
        <v>1211</v>
      </c>
      <c r="C78" s="211"/>
      <c r="D78" s="212"/>
      <c r="E78" s="213"/>
      <c r="H78" s="38"/>
      <c r="I78" s="38"/>
      <c r="J78" s="38"/>
      <c r="K78" s="38"/>
      <c r="L78" s="38"/>
      <c r="M78" s="38"/>
      <c r="N78" s="38"/>
      <c r="O78" s="38"/>
      <c r="P78" s="38"/>
      <c r="Q78" s="38"/>
      <c r="R78" s="38"/>
      <c r="S78" s="38"/>
      <c r="T78" s="38"/>
      <c r="U78" s="38"/>
      <c r="V78" s="38"/>
      <c r="W78" s="38"/>
    </row>
    <row r="79" spans="2:23" x14ac:dyDescent="0.25">
      <c r="B79" s="81" t="s">
        <v>1212</v>
      </c>
      <c r="C79" s="211"/>
      <c r="D79" s="212"/>
      <c r="E79" s="213"/>
      <c r="H79" s="38"/>
      <c r="I79" s="38"/>
      <c r="J79" s="38"/>
      <c r="K79" s="38"/>
      <c r="L79" s="38"/>
      <c r="M79" s="38"/>
      <c r="N79" s="38"/>
      <c r="O79" s="38"/>
      <c r="P79" s="38"/>
      <c r="Q79" s="38"/>
      <c r="R79" s="38"/>
      <c r="S79" s="38"/>
      <c r="T79" s="38"/>
      <c r="U79" s="38"/>
      <c r="V79" s="38"/>
      <c r="W79" s="38"/>
    </row>
    <row r="80" spans="2:23" x14ac:dyDescent="0.25">
      <c r="B80" s="4"/>
      <c r="C80" s="4"/>
      <c r="D80" s="4"/>
      <c r="E80" s="4"/>
      <c r="H80" s="38"/>
      <c r="I80" s="38"/>
      <c r="J80" s="38"/>
      <c r="K80" s="38"/>
      <c r="L80" s="38"/>
      <c r="M80" s="38"/>
      <c r="N80" s="38"/>
      <c r="O80" s="38"/>
      <c r="P80" s="38"/>
      <c r="Q80" s="38"/>
      <c r="R80" s="38"/>
      <c r="S80" s="38"/>
      <c r="T80" s="38"/>
      <c r="U80" s="38"/>
      <c r="V80" s="38"/>
      <c r="W80" s="38"/>
    </row>
    <row r="81" spans="2:23" x14ac:dyDescent="0.25">
      <c r="B81" s="91" t="s">
        <v>6</v>
      </c>
      <c r="C81" s="182" t="s">
        <v>17</v>
      </c>
      <c r="D81" s="183"/>
      <c r="E81" s="184"/>
      <c r="H81" s="38"/>
      <c r="I81" s="38"/>
      <c r="J81" s="38"/>
      <c r="K81" s="38"/>
      <c r="L81" s="38"/>
      <c r="M81" s="38"/>
      <c r="N81" s="38"/>
      <c r="O81" s="38"/>
      <c r="P81" s="38"/>
      <c r="Q81" s="38"/>
      <c r="R81" s="38"/>
      <c r="S81" s="38"/>
      <c r="T81" s="38"/>
      <c r="U81" s="38"/>
      <c r="V81" s="38"/>
      <c r="W81" s="38"/>
    </row>
    <row r="82" spans="2:23" x14ac:dyDescent="0.25">
      <c r="B82" s="81" t="s">
        <v>1209</v>
      </c>
      <c r="C82" s="211"/>
      <c r="D82" s="212"/>
      <c r="E82" s="213"/>
      <c r="H82" s="38"/>
      <c r="I82" s="38"/>
      <c r="J82" s="38"/>
      <c r="K82" s="38"/>
      <c r="L82" s="38"/>
      <c r="M82" s="38"/>
      <c r="N82" s="38"/>
      <c r="O82" s="38"/>
      <c r="P82" s="38"/>
      <c r="Q82" s="38"/>
      <c r="R82" s="38"/>
      <c r="S82" s="38"/>
      <c r="T82" s="38"/>
      <c r="U82" s="38"/>
      <c r="V82" s="38"/>
      <c r="W82" s="38"/>
    </row>
    <row r="83" spans="2:23" x14ac:dyDescent="0.25">
      <c r="B83" s="81" t="s">
        <v>1210</v>
      </c>
      <c r="C83" s="211"/>
      <c r="D83" s="212"/>
      <c r="E83" s="213"/>
      <c r="H83" s="38"/>
      <c r="I83" s="38"/>
      <c r="J83" s="38"/>
      <c r="K83" s="38"/>
      <c r="L83" s="38"/>
      <c r="M83" s="38"/>
      <c r="N83" s="38"/>
      <c r="O83" s="38"/>
      <c r="P83" s="38"/>
      <c r="Q83" s="38"/>
      <c r="R83" s="38"/>
      <c r="S83" s="38"/>
      <c r="T83" s="38"/>
      <c r="U83" s="38"/>
      <c r="V83" s="38"/>
      <c r="W83" s="38"/>
    </row>
    <row r="84" spans="2:23" x14ac:dyDescent="0.25">
      <c r="B84" s="81" t="s">
        <v>1211</v>
      </c>
      <c r="C84" s="211"/>
      <c r="D84" s="212"/>
      <c r="E84" s="213"/>
      <c r="H84" s="38"/>
      <c r="I84" s="38"/>
      <c r="J84" s="38"/>
      <c r="K84" s="38"/>
      <c r="L84" s="38"/>
      <c r="M84" s="38"/>
      <c r="N84" s="38"/>
      <c r="O84" s="38"/>
      <c r="P84" s="38"/>
      <c r="Q84" s="38"/>
      <c r="R84" s="38"/>
      <c r="S84" s="38"/>
      <c r="T84" s="38"/>
      <c r="U84" s="38"/>
      <c r="V84" s="38"/>
      <c r="W84" s="38"/>
    </row>
    <row r="85" spans="2:23" x14ac:dyDescent="0.25">
      <c r="B85" s="81" t="s">
        <v>1212</v>
      </c>
      <c r="C85" s="211"/>
      <c r="D85" s="212"/>
      <c r="E85" s="213"/>
      <c r="H85" s="38"/>
      <c r="I85" s="38"/>
      <c r="J85" s="38"/>
      <c r="K85" s="38"/>
      <c r="L85" s="38"/>
      <c r="M85" s="38"/>
      <c r="N85" s="38"/>
      <c r="O85" s="38"/>
      <c r="P85" s="38"/>
      <c r="Q85" s="38"/>
      <c r="R85" s="38"/>
      <c r="S85" s="38"/>
      <c r="T85" s="38"/>
      <c r="U85" s="38"/>
      <c r="V85" s="38"/>
      <c r="W85" s="38"/>
    </row>
    <row r="86" spans="2:23" x14ac:dyDescent="0.25">
      <c r="B86" s="4"/>
      <c r="C86" s="4"/>
      <c r="D86" s="4"/>
      <c r="E86" s="4"/>
      <c r="H86" s="38"/>
      <c r="I86" s="38"/>
      <c r="J86" s="38"/>
      <c r="K86" s="38"/>
      <c r="L86" s="38"/>
      <c r="M86" s="38"/>
      <c r="N86" s="38"/>
      <c r="O86" s="38"/>
      <c r="P86" s="38"/>
      <c r="Q86" s="38"/>
      <c r="R86" s="38"/>
      <c r="S86" s="38"/>
      <c r="T86" s="38"/>
      <c r="U86" s="38"/>
      <c r="V86" s="38"/>
      <c r="W86" s="38"/>
    </row>
    <row r="87" spans="2:23" x14ac:dyDescent="0.25">
      <c r="B87" s="91" t="s">
        <v>7</v>
      </c>
      <c r="C87" s="182" t="s">
        <v>16</v>
      </c>
      <c r="D87" s="183"/>
      <c r="E87" s="184"/>
      <c r="H87" s="38"/>
      <c r="I87" s="38"/>
      <c r="J87" s="38"/>
      <c r="K87" s="38"/>
      <c r="L87" s="38"/>
      <c r="M87" s="38"/>
      <c r="N87" s="38"/>
      <c r="O87" s="38"/>
      <c r="P87" s="38"/>
      <c r="Q87" s="38"/>
      <c r="R87" s="38"/>
      <c r="S87" s="38"/>
      <c r="T87" s="38"/>
      <c r="U87" s="38"/>
      <c r="V87" s="38"/>
      <c r="W87" s="38"/>
    </row>
    <row r="88" spans="2:23" x14ac:dyDescent="0.25">
      <c r="B88" s="81" t="s">
        <v>1209</v>
      </c>
      <c r="C88" s="211"/>
      <c r="D88" s="212"/>
      <c r="E88" s="213"/>
      <c r="H88" s="38"/>
      <c r="I88" s="38"/>
      <c r="J88" s="38"/>
      <c r="K88" s="38"/>
      <c r="L88" s="38"/>
      <c r="M88" s="38"/>
      <c r="N88" s="38"/>
      <c r="O88" s="38"/>
      <c r="P88" s="38"/>
      <c r="Q88" s="38"/>
      <c r="R88" s="38"/>
      <c r="S88" s="38"/>
      <c r="T88" s="38"/>
      <c r="U88" s="38"/>
      <c r="V88" s="38"/>
      <c r="W88" s="38"/>
    </row>
    <row r="89" spans="2:23" x14ac:dyDescent="0.25">
      <c r="B89" s="81" t="s">
        <v>1210</v>
      </c>
      <c r="C89" s="211"/>
      <c r="D89" s="212"/>
      <c r="E89" s="213"/>
    </row>
    <row r="90" spans="2:23" x14ac:dyDescent="0.25">
      <c r="B90" s="81" t="s">
        <v>1211</v>
      </c>
      <c r="C90" s="211"/>
      <c r="D90" s="212"/>
      <c r="E90" s="213"/>
    </row>
    <row r="91" spans="2:23" x14ac:dyDescent="0.25">
      <c r="B91" s="81" t="s">
        <v>1212</v>
      </c>
      <c r="C91" s="211"/>
      <c r="D91" s="212"/>
      <c r="E91" s="213"/>
    </row>
    <row r="92" spans="2:23" x14ac:dyDescent="0.25">
      <c r="B92" s="75"/>
      <c r="C92" s="75"/>
      <c r="D92" s="75"/>
      <c r="E92" s="75"/>
    </row>
    <row r="93" spans="2:23" ht="26.25" customHeight="1" x14ac:dyDescent="0.25">
      <c r="B93" s="5" t="s">
        <v>1110</v>
      </c>
      <c r="C93" s="95"/>
      <c r="D93" s="95"/>
      <c r="E93" s="95"/>
    </row>
    <row r="94" spans="2:23" x14ac:dyDescent="0.25">
      <c r="B94" s="251" t="s">
        <v>1175</v>
      </c>
      <c r="C94" s="252"/>
      <c r="D94" s="252"/>
      <c r="E94" s="253"/>
    </row>
    <row r="95" spans="2:23" x14ac:dyDescent="0.25">
      <c r="B95" s="8" t="s">
        <v>1200</v>
      </c>
      <c r="C95" s="263">
        <f>T50/365</f>
        <v>0</v>
      </c>
      <c r="D95" s="264"/>
      <c r="E95" s="265"/>
    </row>
    <row r="96" spans="2:23" x14ac:dyDescent="0.25">
      <c r="B96" s="14" t="s">
        <v>1176</v>
      </c>
      <c r="C96" s="341">
        <f>T50</f>
        <v>0</v>
      </c>
      <c r="D96" s="342"/>
      <c r="E96" s="343"/>
    </row>
    <row r="97" spans="2:6" x14ac:dyDescent="0.25">
      <c r="B97" s="270" t="s">
        <v>1095</v>
      </c>
      <c r="C97" s="271"/>
      <c r="D97" s="271"/>
      <c r="E97" s="272"/>
    </row>
    <row r="98" spans="2:6" x14ac:dyDescent="0.25">
      <c r="B98" s="8" t="s">
        <v>1180</v>
      </c>
      <c r="C98" s="245" t="e">
        <f>J31</f>
        <v>#DIV/0!</v>
      </c>
      <c r="D98" s="268"/>
      <c r="E98" s="269"/>
    </row>
    <row r="99" spans="2:6" x14ac:dyDescent="0.25">
      <c r="B99" s="67" t="s">
        <v>1277</v>
      </c>
      <c r="C99" s="254">
        <v>580</v>
      </c>
      <c r="D99" s="255"/>
      <c r="E99" s="256"/>
    </row>
    <row r="100" spans="2:6" x14ac:dyDescent="0.25">
      <c r="B100" s="8" t="s">
        <v>1278</v>
      </c>
      <c r="C100" s="245" t="e">
        <f>ROUNDUP((C98*1000)/C99,1)</f>
        <v>#DIV/0!</v>
      </c>
      <c r="D100" s="246"/>
      <c r="E100" s="247"/>
    </row>
    <row r="101" spans="2:6" x14ac:dyDescent="0.25">
      <c r="B101" s="8" t="s">
        <v>1183</v>
      </c>
      <c r="C101" s="245" t="e">
        <f>CEILING(C98*(1/K40),1)</f>
        <v>#DIV/0!</v>
      </c>
      <c r="D101" s="268"/>
      <c r="E101" s="269"/>
    </row>
    <row r="102" spans="2:6" x14ac:dyDescent="0.25">
      <c r="B102" s="8" t="s">
        <v>1114</v>
      </c>
      <c r="C102" s="245" t="e">
        <f>C98/K39</f>
        <v>#DIV/0!</v>
      </c>
      <c r="D102" s="268"/>
      <c r="E102" s="269"/>
    </row>
    <row r="103" spans="2:6" ht="30" x14ac:dyDescent="0.25">
      <c r="B103" s="8" t="s">
        <v>1115</v>
      </c>
      <c r="C103" s="245" t="e">
        <f>C102*1.2</f>
        <v>#DIV/0!</v>
      </c>
      <c r="D103" s="268"/>
      <c r="E103" s="269"/>
    </row>
    <row r="104" spans="2:6" ht="30" x14ac:dyDescent="0.25">
      <c r="B104" s="14" t="s">
        <v>1116</v>
      </c>
      <c r="C104" s="344" t="e">
        <f>C102*1.4</f>
        <v>#DIV/0!</v>
      </c>
      <c r="D104" s="345"/>
      <c r="E104" s="346"/>
      <c r="F104" s="92"/>
    </row>
    <row r="105" spans="2:6" x14ac:dyDescent="0.25">
      <c r="B105" s="270" t="s">
        <v>1177</v>
      </c>
      <c r="C105" s="271"/>
      <c r="D105" s="271"/>
      <c r="E105" s="272"/>
    </row>
    <row r="106" spans="2:6" x14ac:dyDescent="0.25">
      <c r="B106" s="8" t="s">
        <v>1099</v>
      </c>
      <c r="C106" s="282" t="e">
        <f>C98*1000*K36</f>
        <v>#DIV/0!</v>
      </c>
      <c r="D106" s="283"/>
      <c r="E106" s="284"/>
    </row>
    <row r="107" spans="2:6" ht="30" x14ac:dyDescent="0.25">
      <c r="B107" s="9" t="s">
        <v>1283</v>
      </c>
      <c r="C107" s="279" t="e">
        <f>T45</f>
        <v>#DIV/0!</v>
      </c>
      <c r="D107" s="280"/>
      <c r="E107" s="281"/>
    </row>
    <row r="108" spans="2:6" x14ac:dyDescent="0.25">
      <c r="B108" s="10" t="s">
        <v>1117</v>
      </c>
      <c r="C108" s="225"/>
      <c r="D108" s="225"/>
      <c r="E108" s="226"/>
    </row>
    <row r="109" spans="2:6" ht="42" customHeight="1" x14ac:dyDescent="0.25">
      <c r="B109" s="257" t="s">
        <v>1283</v>
      </c>
      <c r="C109" s="259"/>
      <c r="D109" s="259"/>
      <c r="E109" s="260"/>
    </row>
    <row r="110" spans="2:6" ht="42" customHeight="1" x14ac:dyDescent="0.25">
      <c r="B110" s="257"/>
      <c r="C110" s="259"/>
      <c r="D110" s="259"/>
      <c r="E110" s="260"/>
    </row>
    <row r="111" spans="2:6" ht="42" customHeight="1" x14ac:dyDescent="0.25">
      <c r="B111" s="257"/>
      <c r="C111" s="259"/>
      <c r="D111" s="259"/>
      <c r="E111" s="260"/>
    </row>
    <row r="112" spans="2:6" ht="42" customHeight="1" x14ac:dyDescent="0.25">
      <c r="B112" s="258"/>
      <c r="C112" s="261"/>
      <c r="D112" s="261"/>
      <c r="E112" s="262"/>
    </row>
    <row r="113" spans="2:5" ht="42" customHeight="1" x14ac:dyDescent="0.25">
      <c r="B113" s="8" t="s">
        <v>1284</v>
      </c>
      <c r="C113" s="340" t="e">
        <f>T75</f>
        <v>#DIV/0!</v>
      </c>
      <c r="D113" s="340"/>
      <c r="E113" s="340"/>
    </row>
    <row r="114" spans="2:5" x14ac:dyDescent="0.25">
      <c r="B114" s="10" t="s">
        <v>1117</v>
      </c>
      <c r="C114" s="225"/>
      <c r="D114" s="225"/>
      <c r="E114" s="226"/>
    </row>
    <row r="115" spans="2:5" ht="42" customHeight="1" x14ac:dyDescent="0.25">
      <c r="B115" s="257" t="s">
        <v>1284</v>
      </c>
      <c r="C115" s="259"/>
      <c r="D115" s="259"/>
      <c r="E115" s="260"/>
    </row>
    <row r="116" spans="2:5" ht="42" customHeight="1" x14ac:dyDescent="0.25">
      <c r="B116" s="257"/>
      <c r="C116" s="259"/>
      <c r="D116" s="259"/>
      <c r="E116" s="260"/>
    </row>
    <row r="117" spans="2:5" ht="42" customHeight="1" x14ac:dyDescent="0.25">
      <c r="B117" s="257"/>
      <c r="C117" s="259"/>
      <c r="D117" s="259"/>
      <c r="E117" s="260"/>
    </row>
    <row r="118" spans="2:5" ht="42" customHeight="1" x14ac:dyDescent="0.25">
      <c r="B118" s="258"/>
      <c r="C118" s="261"/>
      <c r="D118" s="261"/>
      <c r="E118" s="262"/>
    </row>
    <row r="119" spans="2:5" ht="42" customHeight="1" x14ac:dyDescent="0.25">
      <c r="B119" s="11" t="s">
        <v>1111</v>
      </c>
      <c r="C119" s="425" t="e">
        <f>V75</f>
        <v>#DIV/0!</v>
      </c>
      <c r="D119" s="425"/>
      <c r="E119" s="425"/>
    </row>
    <row r="120" spans="2:5" x14ac:dyDescent="0.25">
      <c r="B120" s="11" t="s">
        <v>1184</v>
      </c>
      <c r="C120" s="338" t="e">
        <f>U75</f>
        <v>#DIV/0!</v>
      </c>
      <c r="D120" s="338"/>
      <c r="E120" s="338"/>
    </row>
    <row r="121" spans="2:5" x14ac:dyDescent="0.25">
      <c r="B121" s="11" t="s">
        <v>1112</v>
      </c>
      <c r="C121" s="339" t="e">
        <f>C106/C119</f>
        <v>#DIV/0!</v>
      </c>
      <c r="D121" s="339"/>
      <c r="E121" s="339"/>
    </row>
    <row r="122" spans="2:5" x14ac:dyDescent="0.25">
      <c r="B122" s="11" t="s">
        <v>1113</v>
      </c>
      <c r="C122" s="338" t="e">
        <f>C119/C106</f>
        <v>#DIV/0!</v>
      </c>
      <c r="D122" s="338"/>
      <c r="E122" s="338"/>
    </row>
    <row r="123" spans="2:5" x14ac:dyDescent="0.25">
      <c r="B123" s="93" t="s">
        <v>1260</v>
      </c>
      <c r="C123" s="69"/>
      <c r="D123" s="311"/>
      <c r="E123" s="311"/>
    </row>
  </sheetData>
  <sheetProtection password="C7FB" sheet="1" selectLockedCells="1"/>
  <mergeCells count="159">
    <mergeCell ref="D123:E123"/>
    <mergeCell ref="C11:E11"/>
    <mergeCell ref="H15:T15"/>
    <mergeCell ref="B31:E31"/>
    <mergeCell ref="H7:T7"/>
    <mergeCell ref="P10:S10"/>
    <mergeCell ref="C28:E28"/>
    <mergeCell ref="C29:E29"/>
    <mergeCell ref="B17:E17"/>
    <mergeCell ref="B21:E21"/>
    <mergeCell ref="C18:E18"/>
    <mergeCell ref="C19:E19"/>
    <mergeCell ref="C20:E20"/>
    <mergeCell ref="C22:E22"/>
    <mergeCell ref="C23:E23"/>
    <mergeCell ref="C24:E24"/>
    <mergeCell ref="N24:O24"/>
    <mergeCell ref="H22:I23"/>
    <mergeCell ref="J22:K23"/>
    <mergeCell ref="C63:E64"/>
    <mergeCell ref="C89:E89"/>
    <mergeCell ref="C90:E90"/>
    <mergeCell ref="C119:E119"/>
    <mergeCell ref="C120:E120"/>
    <mergeCell ref="X22:Y23"/>
    <mergeCell ref="Z22:AA23"/>
    <mergeCell ref="R22:S23"/>
    <mergeCell ref="T22:U23"/>
    <mergeCell ref="R24:S24"/>
    <mergeCell ref="T24:U24"/>
    <mergeCell ref="J24:K24"/>
    <mergeCell ref="P24:Q24"/>
    <mergeCell ref="V24:W24"/>
    <mergeCell ref="X24:Y24"/>
    <mergeCell ref="Z25:AA25"/>
    <mergeCell ref="N25:O25"/>
    <mergeCell ref="R25:S25"/>
    <mergeCell ref="T25:U25"/>
    <mergeCell ref="X25:Y25"/>
    <mergeCell ref="Z24:AA24"/>
    <mergeCell ref="C85:E85"/>
    <mergeCell ref="C87:E87"/>
    <mergeCell ref="C88:E88"/>
    <mergeCell ref="H72:T72"/>
    <mergeCell ref="C78:E78"/>
    <mergeCell ref="X26:Y26"/>
    <mergeCell ref="Z26:AA26"/>
    <mergeCell ref="N26:O26"/>
    <mergeCell ref="C77:E77"/>
    <mergeCell ref="C75:E75"/>
    <mergeCell ref="C76:E76"/>
    <mergeCell ref="H37:J37"/>
    <mergeCell ref="J27:K27"/>
    <mergeCell ref="H36:J36"/>
    <mergeCell ref="K36:L36"/>
    <mergeCell ref="Z27:AA27"/>
    <mergeCell ref="N27:O27"/>
    <mergeCell ref="N28:O29"/>
    <mergeCell ref="C121:E121"/>
    <mergeCell ref="C122:E122"/>
    <mergeCell ref="B44:B46"/>
    <mergeCell ref="B69:B70"/>
    <mergeCell ref="B72:B73"/>
    <mergeCell ref="C73:E73"/>
    <mergeCell ref="C72:E72"/>
    <mergeCell ref="C70:E70"/>
    <mergeCell ref="C113:E113"/>
    <mergeCell ref="C114:E114"/>
    <mergeCell ref="B115:B118"/>
    <mergeCell ref="C115:E118"/>
    <mergeCell ref="B105:E105"/>
    <mergeCell ref="C106:E106"/>
    <mergeCell ref="C107:E107"/>
    <mergeCell ref="C108:E108"/>
    <mergeCell ref="B109:B112"/>
    <mergeCell ref="C109:E112"/>
    <mergeCell ref="C102:E102"/>
    <mergeCell ref="C81:E81"/>
    <mergeCell ref="C103:E103"/>
    <mergeCell ref="C104:E104"/>
    <mergeCell ref="C99:E99"/>
    <mergeCell ref="C100:E100"/>
    <mergeCell ref="H43:T43"/>
    <mergeCell ref="B63:B64"/>
    <mergeCell ref="H46:T46"/>
    <mergeCell ref="B66:B67"/>
    <mergeCell ref="C66:E67"/>
    <mergeCell ref="B54:B55"/>
    <mergeCell ref="B57:B58"/>
    <mergeCell ref="B60:B61"/>
    <mergeCell ref="P28:Q29"/>
    <mergeCell ref="H38:J38"/>
    <mergeCell ref="C30:E30"/>
    <mergeCell ref="J28:K28"/>
    <mergeCell ref="B48:B49"/>
    <mergeCell ref="B51:B52"/>
    <mergeCell ref="H39:J39"/>
    <mergeCell ref="B38:B40"/>
    <mergeCell ref="H34:L34"/>
    <mergeCell ref="K37:L37"/>
    <mergeCell ref="B32:B34"/>
    <mergeCell ref="K38:L38"/>
    <mergeCell ref="C32:E32"/>
    <mergeCell ref="C38:E38"/>
    <mergeCell ref="C39:E39"/>
    <mergeCell ref="C40:E40"/>
    <mergeCell ref="H35:J35"/>
    <mergeCell ref="K35:L35"/>
    <mergeCell ref="N22:O23"/>
    <mergeCell ref="R27:S27"/>
    <mergeCell ref="H40:J40"/>
    <mergeCell ref="K40:L40"/>
    <mergeCell ref="C101:E101"/>
    <mergeCell ref="X27:Y27"/>
    <mergeCell ref="V27:W27"/>
    <mergeCell ref="P27:Q27"/>
    <mergeCell ref="C82:E82"/>
    <mergeCell ref="C83:E83"/>
    <mergeCell ref="C69:E69"/>
    <mergeCell ref="C79:E79"/>
    <mergeCell ref="B97:E97"/>
    <mergeCell ref="C98:E98"/>
    <mergeCell ref="C96:E96"/>
    <mergeCell ref="C91:E91"/>
    <mergeCell ref="B94:E94"/>
    <mergeCell ref="C95:E95"/>
    <mergeCell ref="C84:E84"/>
    <mergeCell ref="T27:U27"/>
    <mergeCell ref="R28:S29"/>
    <mergeCell ref="T28:U29"/>
    <mergeCell ref="H31:I32"/>
    <mergeCell ref="J31:K32"/>
    <mergeCell ref="K39:L39"/>
    <mergeCell ref="C33:E33"/>
    <mergeCell ref="C34:E34"/>
    <mergeCell ref="B37:E37"/>
    <mergeCell ref="H3:T3"/>
    <mergeCell ref="B9:E9"/>
    <mergeCell ref="B10:E10"/>
    <mergeCell ref="V26:W26"/>
    <mergeCell ref="C27:E27"/>
    <mergeCell ref="H11:T11"/>
    <mergeCell ref="C15:E15"/>
    <mergeCell ref="C26:E26"/>
    <mergeCell ref="C16:E16"/>
    <mergeCell ref="P22:Q23"/>
    <mergeCell ref="V22:W23"/>
    <mergeCell ref="C12:E12"/>
    <mergeCell ref="C13:E13"/>
    <mergeCell ref="C14:E14"/>
    <mergeCell ref="C25:E25"/>
    <mergeCell ref="V25:W25"/>
    <mergeCell ref="P25:Q25"/>
    <mergeCell ref="J25:K25"/>
    <mergeCell ref="J26:K26"/>
    <mergeCell ref="P26:Q26"/>
    <mergeCell ref="R26:S26"/>
    <mergeCell ref="T26:U26"/>
    <mergeCell ref="B6:E6"/>
  </mergeCells>
  <dataValidations count="8">
    <dataValidation type="list" allowBlank="1" showInputMessage="1" showErrorMessage="1" sqref="C14" xr:uid="{BB5970E0-1BC7-4D5F-A404-790973CC8CFF}">
      <formula1>Location</formula1>
    </dataValidation>
    <dataValidation type="list" allowBlank="1" showInputMessage="1" showErrorMessage="1" sqref="C63:E64" xr:uid="{F51C2DF7-D3C6-4DA9-8E1A-5CCF23217435}">
      <formula1>YesNo</formula1>
    </dataValidation>
    <dataValidation type="list" allowBlank="1" showInputMessage="1" showErrorMessage="1" sqref="E44:E46 E48:E49" xr:uid="{A28B190A-124C-423D-9885-650F057B9ED0}">
      <formula1>",x"</formula1>
    </dataValidation>
    <dataValidation type="list" allowBlank="1" showInputMessage="1" showErrorMessage="1" sqref="D123:E123" xr:uid="{CB7E006E-86A4-44D4-B244-D8F6E24E5F7C}">
      <formula1>"Yes,No"</formula1>
    </dataValidation>
    <dataValidation type="list" allowBlank="1" showInputMessage="1" showErrorMessage="1" sqref="E51 E54 E57 E60" xr:uid="{AA317193-0EAB-44A9-9EF8-5BD8F063C7C9}">
      <formula1>"0,1,2,3,4,5,6,7,8"</formula1>
    </dataValidation>
    <dataValidation type="list" allowBlank="1" showInputMessage="1" showErrorMessage="1" sqref="E52 E58 E55 E61" xr:uid="{30DAA9D8-0945-4811-8EB4-0333EA6EDF37}">
      <formula1>"0,1,2,3,4,5,6,7,8,9,10,11,12,13,14,15,16"</formula1>
    </dataValidation>
    <dataValidation type="list" allowBlank="1" showInputMessage="1" showErrorMessage="1" sqref="C66:E67" xr:uid="{166966FC-BF1F-41EE-82E6-3C9DEA2A5A0C}">
      <formula1>IF(C63="Yes", YesNo, "")</formula1>
    </dataValidation>
    <dataValidation type="list" allowBlank="1" showInputMessage="1" showErrorMessage="1" sqref="C72:E72" xr:uid="{42BA3F0A-8C53-4C82-BC00-09DD9066630A}">
      <formula1>"1,2,3,4,5,6,7,8"</formula1>
    </dataValidation>
  </dataValidations>
  <printOptions horizontalCentered="1"/>
  <pageMargins left="0.25" right="0.25" top="0.25" bottom="0.25" header="0.3" footer="0.3"/>
  <pageSetup orientation="portrait" r:id="rId1"/>
  <rowBreaks count="3" manualBreakCount="3">
    <brk id="41" min="1" max="4" man="1"/>
    <brk id="74" min="1" max="4" man="1"/>
    <brk id="106" min="1"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4</xdr:col>
                    <xdr:colOff>419100</xdr:colOff>
                    <xdr:row>30</xdr:row>
                    <xdr:rowOff>171450</xdr:rowOff>
                  </from>
                  <to>
                    <xdr:col>4</xdr:col>
                    <xdr:colOff>723900</xdr:colOff>
                    <xdr:row>32</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4</xdr:col>
                    <xdr:colOff>419100</xdr:colOff>
                    <xdr:row>31</xdr:row>
                    <xdr:rowOff>161925</xdr:rowOff>
                  </from>
                  <to>
                    <xdr:col>4</xdr:col>
                    <xdr:colOff>723900</xdr:colOff>
                    <xdr:row>33</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4</xdr:col>
                    <xdr:colOff>419100</xdr:colOff>
                    <xdr:row>32</xdr:row>
                    <xdr:rowOff>171450</xdr:rowOff>
                  </from>
                  <to>
                    <xdr:col>4</xdr:col>
                    <xdr:colOff>723900</xdr:colOff>
                    <xdr:row>34</xdr:row>
                    <xdr:rowOff>9525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4</xdr:col>
                    <xdr:colOff>466725</xdr:colOff>
                    <xdr:row>36</xdr:row>
                    <xdr:rowOff>161925</xdr:rowOff>
                  </from>
                  <to>
                    <xdr:col>4</xdr:col>
                    <xdr:colOff>781050</xdr:colOff>
                    <xdr:row>38</xdr:row>
                    <xdr:rowOff>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4</xdr:col>
                    <xdr:colOff>466725</xdr:colOff>
                    <xdr:row>37</xdr:row>
                    <xdr:rowOff>180975</xdr:rowOff>
                  </from>
                  <to>
                    <xdr:col>4</xdr:col>
                    <xdr:colOff>781050</xdr:colOff>
                    <xdr:row>39</xdr:row>
                    <xdr:rowOff>19050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4</xdr:col>
                    <xdr:colOff>466725</xdr:colOff>
                    <xdr:row>38</xdr:row>
                    <xdr:rowOff>171450</xdr:rowOff>
                  </from>
                  <to>
                    <xdr:col>4</xdr:col>
                    <xdr:colOff>781050</xdr:colOff>
                    <xdr:row>40</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EC7C1-1F8D-4700-97F3-84213D382DD0}">
  <dimension ref="B1:BP157"/>
  <sheetViews>
    <sheetView zoomScaleNormal="100" workbookViewId="0"/>
  </sheetViews>
  <sheetFormatPr defaultRowHeight="15" x14ac:dyDescent="0.25"/>
  <cols>
    <col min="1" max="1" width="3.85546875" style="1" customWidth="1"/>
    <col min="2" max="2" width="34.85546875" style="1" customWidth="1"/>
    <col min="3" max="3" width="22" style="1" customWidth="1"/>
    <col min="4" max="4" width="15.85546875" style="1" customWidth="1"/>
    <col min="5" max="5" width="13.42578125" style="1" customWidth="1"/>
    <col min="6" max="13" width="9.140625" style="1" customWidth="1"/>
    <col min="14" max="14" width="8.140625" style="1" customWidth="1"/>
    <col min="15" max="26" width="9.140625" style="38" customWidth="1"/>
    <col min="27" max="27" width="12.85546875" style="38" customWidth="1"/>
    <col min="28" max="28" width="15.28515625" style="38" customWidth="1"/>
    <col min="29" max="29" width="12.85546875" style="38" customWidth="1"/>
    <col min="30" max="43" width="9.140625" style="38"/>
    <col min="44" max="16384" width="9.140625" style="1"/>
  </cols>
  <sheetData>
    <row r="1" spans="2:43" ht="27" customHeight="1" x14ac:dyDescent="0.9">
      <c r="B1" s="69"/>
      <c r="C1" s="69"/>
      <c r="D1" s="69"/>
      <c r="E1" s="69"/>
      <c r="F1" s="69"/>
      <c r="G1" s="69"/>
      <c r="H1" s="70" t="s">
        <v>1247</v>
      </c>
      <c r="I1" s="70"/>
      <c r="J1" s="70"/>
      <c r="K1" s="70"/>
      <c r="L1" s="70"/>
      <c r="M1" s="70"/>
      <c r="AQ1" s="1"/>
    </row>
    <row r="2" spans="2:43" ht="27" customHeight="1" x14ac:dyDescent="0.55000000000000004">
      <c r="B2" s="113" t="s">
        <v>1255</v>
      </c>
      <c r="C2" s="69"/>
      <c r="D2" s="69"/>
      <c r="E2" s="69"/>
      <c r="F2" s="69"/>
      <c r="G2" s="69"/>
      <c r="H2" s="72" t="s">
        <v>1246</v>
      </c>
      <c r="I2" s="72"/>
      <c r="J2" s="72"/>
      <c r="K2" s="72"/>
      <c r="L2" s="72"/>
      <c r="M2" s="72"/>
      <c r="AQ2" s="1"/>
    </row>
    <row r="3" spans="2:43" ht="27" customHeight="1" x14ac:dyDescent="0.25">
      <c r="B3" s="69"/>
      <c r="C3" s="69"/>
      <c r="D3" s="69"/>
      <c r="E3" s="69"/>
      <c r="F3" s="69"/>
      <c r="G3" s="69"/>
      <c r="H3" s="69"/>
      <c r="I3" s="69"/>
      <c r="J3" s="69"/>
      <c r="K3" s="69"/>
      <c r="L3" s="69"/>
      <c r="M3" s="69"/>
      <c r="O3" s="181"/>
      <c r="P3" s="181"/>
      <c r="Q3" s="201"/>
      <c r="R3" s="201"/>
      <c r="S3" s="201"/>
      <c r="T3" s="201"/>
      <c r="U3" s="201"/>
      <c r="V3" s="201"/>
      <c r="W3" s="201"/>
      <c r="X3" s="201"/>
      <c r="Y3" s="201"/>
      <c r="Z3" s="201"/>
      <c r="AA3" s="201"/>
      <c r="AQ3" s="1"/>
    </row>
    <row r="4" spans="2:43" ht="21.75" customHeight="1" x14ac:dyDescent="0.35">
      <c r="B4" s="73" t="s">
        <v>1256</v>
      </c>
      <c r="C4" s="69"/>
      <c r="D4" s="69"/>
      <c r="E4" s="69"/>
      <c r="F4" s="69"/>
      <c r="G4" s="69"/>
      <c r="H4" s="69"/>
      <c r="I4" s="69"/>
      <c r="J4" s="69"/>
      <c r="K4" s="69"/>
      <c r="L4" s="69"/>
      <c r="M4" s="69"/>
      <c r="O4" s="32"/>
      <c r="P4" s="32"/>
      <c r="Q4" s="32"/>
      <c r="R4" s="32"/>
      <c r="S4" s="32"/>
      <c r="T4" s="32"/>
      <c r="U4" s="32"/>
      <c r="V4" s="32"/>
      <c r="W4" s="32"/>
      <c r="X4" s="32"/>
      <c r="Y4" s="32"/>
      <c r="Z4" s="32"/>
      <c r="AA4" s="33"/>
      <c r="AQ4" s="1"/>
    </row>
    <row r="5" spans="2:43" ht="23.25" x14ac:dyDescent="0.35">
      <c r="B5" s="73"/>
      <c r="C5" s="69"/>
      <c r="D5" s="69"/>
      <c r="E5" s="69"/>
      <c r="F5" s="69"/>
      <c r="G5" s="69"/>
      <c r="H5" s="69"/>
      <c r="I5" s="69"/>
      <c r="J5" s="69"/>
      <c r="K5" s="69"/>
      <c r="L5" s="69"/>
      <c r="M5" s="69"/>
    </row>
    <row r="6" spans="2:43" ht="42.75" customHeight="1" x14ac:dyDescent="0.25">
      <c r="B6" s="359" t="s">
        <v>1326</v>
      </c>
      <c r="C6" s="360"/>
      <c r="D6" s="360"/>
      <c r="E6" s="360"/>
      <c r="F6" s="360"/>
      <c r="G6" s="360"/>
      <c r="H6" s="360"/>
      <c r="I6" s="360"/>
      <c r="J6" s="360"/>
      <c r="K6" s="360"/>
      <c r="L6" s="360"/>
      <c r="M6" s="360"/>
    </row>
    <row r="7" spans="2:43" x14ac:dyDescent="0.25">
      <c r="B7" s="69"/>
      <c r="C7" s="69"/>
      <c r="D7" s="69"/>
      <c r="E7" s="69"/>
      <c r="F7" s="69"/>
      <c r="G7" s="69"/>
      <c r="H7" s="69"/>
      <c r="I7" s="69"/>
      <c r="J7" s="69"/>
      <c r="K7" s="69"/>
      <c r="L7" s="69"/>
      <c r="M7" s="69"/>
      <c r="O7" s="181" t="s">
        <v>1089</v>
      </c>
      <c r="P7" s="181"/>
      <c r="Q7" s="181"/>
      <c r="R7" s="181"/>
      <c r="S7" s="181"/>
      <c r="T7" s="181"/>
      <c r="U7" s="181"/>
      <c r="V7" s="181"/>
      <c r="W7" s="181"/>
      <c r="X7" s="181"/>
      <c r="Y7" s="181"/>
      <c r="Z7" s="181"/>
      <c r="AA7" s="181"/>
    </row>
    <row r="8" spans="2:43" x14ac:dyDescent="0.25">
      <c r="B8" s="5" t="s">
        <v>1092</v>
      </c>
      <c r="C8" s="95"/>
      <c r="D8" s="95"/>
      <c r="E8" s="95"/>
      <c r="F8" s="69"/>
      <c r="G8" s="69"/>
      <c r="H8" s="69"/>
      <c r="I8" s="69"/>
      <c r="J8" s="69"/>
      <c r="K8" s="69"/>
      <c r="L8" s="69"/>
      <c r="M8" s="69"/>
      <c r="O8" s="32" t="s">
        <v>1075</v>
      </c>
      <c r="P8" s="32" t="s">
        <v>1076</v>
      </c>
      <c r="Q8" s="32" t="s">
        <v>1077</v>
      </c>
      <c r="R8" s="32" t="s">
        <v>1078</v>
      </c>
      <c r="S8" s="32" t="s">
        <v>1079</v>
      </c>
      <c r="T8" s="32" t="s">
        <v>1080</v>
      </c>
      <c r="U8" s="32" t="s">
        <v>1081</v>
      </c>
      <c r="V8" s="32" t="s">
        <v>1082</v>
      </c>
      <c r="W8" s="32" t="s">
        <v>1083</v>
      </c>
      <c r="X8" s="32" t="s">
        <v>1084</v>
      </c>
      <c r="Y8" s="32" t="s">
        <v>1085</v>
      </c>
      <c r="Z8" s="32" t="s">
        <v>1086</v>
      </c>
      <c r="AA8" s="33" t="s">
        <v>1090</v>
      </c>
    </row>
    <row r="9" spans="2:43" x14ac:dyDescent="0.25">
      <c r="B9" s="310" t="s">
        <v>0</v>
      </c>
      <c r="C9" s="310"/>
      <c r="D9" s="304"/>
      <c r="E9" s="304"/>
      <c r="F9" s="69"/>
      <c r="G9" s="69"/>
      <c r="H9" s="69"/>
      <c r="I9" s="69"/>
      <c r="J9" s="69"/>
      <c r="K9" s="69"/>
      <c r="L9" s="69"/>
      <c r="M9" s="69"/>
      <c r="O9" s="35" t="e">
        <f>VLOOKUP($C$15,Lists!$D$17:$P$20,2,FALSE)</f>
        <v>#N/A</v>
      </c>
      <c r="P9" s="35" t="e">
        <f>VLOOKUP($C$15,Lists!$D$17:$P$20,3,FALSE)</f>
        <v>#N/A</v>
      </c>
      <c r="Q9" s="35" t="e">
        <f>VLOOKUP($C$15,Lists!$D$17:$P$20,4,FALSE)</f>
        <v>#N/A</v>
      </c>
      <c r="R9" s="35" t="e">
        <f>VLOOKUP($C$15,Lists!$D$17:$P$20,5,FALSE)</f>
        <v>#N/A</v>
      </c>
      <c r="S9" s="35" t="e">
        <f>VLOOKUP($C$15,Lists!$D$17:$P$20,6,FALSE)</f>
        <v>#N/A</v>
      </c>
      <c r="T9" s="35" t="e">
        <f>VLOOKUP($C$15,Lists!$D$17:$P$20,7,FALSE)</f>
        <v>#N/A</v>
      </c>
      <c r="U9" s="35" t="e">
        <f>VLOOKUP($C$15,Lists!$D$17:$P$20,8,FALSE)</f>
        <v>#N/A</v>
      </c>
      <c r="V9" s="35" t="e">
        <f>VLOOKUP($C$15,Lists!$D$17:$P$20,9,FALSE)</f>
        <v>#N/A</v>
      </c>
      <c r="W9" s="35" t="e">
        <f>VLOOKUP($C$15,Lists!$D$17:$P$20,10,FALSE)</f>
        <v>#N/A</v>
      </c>
      <c r="X9" s="35" t="e">
        <f>VLOOKUP($C$15,Lists!$D$17:$P$20,11,FALSE)</f>
        <v>#N/A</v>
      </c>
      <c r="Y9" s="35" t="e">
        <f>VLOOKUP($C$15,Lists!$D$17:$P$20,12,FALSE)</f>
        <v>#N/A</v>
      </c>
      <c r="Z9" s="35" t="e">
        <f>VLOOKUP($C$15,Lists!$D$17:$P$20,13,FALSE)</f>
        <v>#N/A</v>
      </c>
      <c r="AA9" s="35" t="e">
        <f>SUM(O9:Z9)</f>
        <v>#N/A</v>
      </c>
    </row>
    <row r="10" spans="2:43" x14ac:dyDescent="0.25">
      <c r="B10" s="303" t="s">
        <v>1234</v>
      </c>
      <c r="C10" s="303"/>
      <c r="D10" s="304"/>
      <c r="E10" s="304"/>
      <c r="F10" s="69"/>
      <c r="G10" s="69"/>
      <c r="H10" s="69"/>
      <c r="I10" s="69"/>
      <c r="J10" s="69"/>
      <c r="K10" s="69"/>
      <c r="L10" s="69"/>
      <c r="M10" s="69"/>
      <c r="O10" s="40"/>
      <c r="P10" s="40"/>
      <c r="Q10" s="40"/>
      <c r="R10" s="40"/>
      <c r="S10" s="40"/>
      <c r="T10" s="40"/>
      <c r="U10" s="40"/>
      <c r="V10" s="40"/>
      <c r="W10" s="204" t="s">
        <v>1091</v>
      </c>
      <c r="X10" s="204"/>
      <c r="Y10" s="204"/>
      <c r="Z10" s="204"/>
      <c r="AA10" s="37" t="e">
        <f>AA9/365</f>
        <v>#N/A</v>
      </c>
    </row>
    <row r="11" spans="2:43" x14ac:dyDescent="0.25">
      <c r="B11" s="81" t="s">
        <v>10</v>
      </c>
      <c r="C11" s="305"/>
      <c r="D11" s="306"/>
      <c r="E11" s="306"/>
      <c r="F11" s="69"/>
      <c r="G11" s="69"/>
      <c r="H11" s="69"/>
      <c r="I11" s="69"/>
      <c r="J11" s="69"/>
      <c r="K11" s="69"/>
      <c r="L11" s="69"/>
      <c r="M11" s="69"/>
      <c r="O11" s="181" t="s">
        <v>1107</v>
      </c>
      <c r="P11" s="181"/>
      <c r="Q11" s="181"/>
      <c r="R11" s="181"/>
      <c r="S11" s="181"/>
      <c r="T11" s="181"/>
      <c r="U11" s="181"/>
      <c r="V11" s="181"/>
      <c r="W11" s="181"/>
      <c r="X11" s="181"/>
      <c r="Y11" s="181"/>
      <c r="Z11" s="181"/>
      <c r="AA11" s="181"/>
    </row>
    <row r="12" spans="2:43" x14ac:dyDescent="0.25">
      <c r="B12" s="81" t="s">
        <v>11</v>
      </c>
      <c r="C12" s="305"/>
      <c r="D12" s="306"/>
      <c r="E12" s="306"/>
      <c r="F12" s="69"/>
      <c r="G12" s="69"/>
      <c r="H12" s="69"/>
      <c r="I12" s="69"/>
      <c r="J12" s="69"/>
      <c r="K12" s="69"/>
      <c r="L12" s="69"/>
      <c r="M12" s="69"/>
      <c r="O12" s="32" t="s">
        <v>1075</v>
      </c>
      <c r="P12" s="32" t="s">
        <v>1076</v>
      </c>
      <c r="Q12" s="32" t="s">
        <v>1077</v>
      </c>
      <c r="R12" s="32" t="s">
        <v>1078</v>
      </c>
      <c r="S12" s="32" t="s">
        <v>1079</v>
      </c>
      <c r="T12" s="32" t="s">
        <v>1080</v>
      </c>
      <c r="U12" s="32" t="s">
        <v>1081</v>
      </c>
      <c r="V12" s="32" t="s">
        <v>1082</v>
      </c>
      <c r="W12" s="32" t="s">
        <v>1083</v>
      </c>
      <c r="X12" s="32" t="s">
        <v>1084</v>
      </c>
      <c r="Y12" s="32" t="s">
        <v>1085</v>
      </c>
      <c r="Z12" s="32" t="s">
        <v>1086</v>
      </c>
      <c r="AA12" s="33" t="s">
        <v>1090</v>
      </c>
    </row>
    <row r="13" spans="2:43" x14ac:dyDescent="0.25">
      <c r="B13" s="81" t="s">
        <v>1224</v>
      </c>
      <c r="C13" s="305"/>
      <c r="D13" s="306"/>
      <c r="E13" s="306"/>
      <c r="F13" s="69"/>
      <c r="G13" s="69"/>
      <c r="H13" s="69"/>
      <c r="I13" s="69"/>
      <c r="J13" s="69"/>
      <c r="K13" s="69"/>
      <c r="L13" s="69"/>
      <c r="M13" s="69"/>
      <c r="O13" s="35">
        <v>31</v>
      </c>
      <c r="P13" s="35">
        <v>28</v>
      </c>
      <c r="Q13" s="35">
        <v>31</v>
      </c>
      <c r="R13" s="35">
        <v>30</v>
      </c>
      <c r="S13" s="35">
        <v>31</v>
      </c>
      <c r="T13" s="35">
        <v>30</v>
      </c>
      <c r="U13" s="35">
        <v>31</v>
      </c>
      <c r="V13" s="35">
        <v>31</v>
      </c>
      <c r="W13" s="35">
        <v>30</v>
      </c>
      <c r="X13" s="35">
        <v>31</v>
      </c>
      <c r="Y13" s="35">
        <v>30</v>
      </c>
      <c r="Z13" s="35">
        <v>31</v>
      </c>
      <c r="AA13" s="35">
        <f>SUM(O13:Z13)</f>
        <v>365</v>
      </c>
    </row>
    <row r="14" spans="2:43" x14ac:dyDescent="0.25">
      <c r="B14" s="81" t="s">
        <v>1</v>
      </c>
      <c r="C14" s="248"/>
      <c r="D14" s="291"/>
      <c r="E14" s="292"/>
      <c r="F14" s="69"/>
      <c r="G14" s="69"/>
      <c r="H14" s="69"/>
      <c r="I14" s="69"/>
      <c r="J14" s="69"/>
      <c r="K14" s="69"/>
      <c r="L14" s="69"/>
      <c r="M14" s="69"/>
      <c r="O14" s="40"/>
      <c r="P14" s="40"/>
      <c r="Q14" s="40"/>
      <c r="R14" s="40"/>
      <c r="S14" s="40"/>
      <c r="T14" s="40"/>
      <c r="U14" s="40"/>
      <c r="V14" s="40"/>
      <c r="W14" s="40"/>
      <c r="X14" s="40"/>
      <c r="Y14" s="40"/>
      <c r="Z14" s="40"/>
      <c r="AA14" s="40"/>
    </row>
    <row r="15" spans="2:43" x14ac:dyDescent="0.25">
      <c r="B15" s="81" t="s">
        <v>24</v>
      </c>
      <c r="C15" s="216" t="str">
        <f>IF(ISBLANK(C14)," ",VLOOKUP(C14,Lists!A2:B1035,2,TRUE))</f>
        <v xml:space="preserve"> </v>
      </c>
      <c r="D15" s="217"/>
      <c r="E15" s="218"/>
      <c r="F15" s="69"/>
      <c r="G15" s="69"/>
      <c r="H15" s="69"/>
      <c r="I15" s="69"/>
      <c r="J15" s="69"/>
      <c r="K15" s="69"/>
      <c r="L15" s="69"/>
      <c r="M15" s="69"/>
      <c r="O15" s="181" t="s">
        <v>1189</v>
      </c>
      <c r="P15" s="181"/>
      <c r="Q15" s="181"/>
      <c r="R15" s="181"/>
      <c r="S15" s="181"/>
      <c r="T15" s="181"/>
      <c r="U15" s="181"/>
      <c r="V15" s="181"/>
      <c r="W15" s="181"/>
      <c r="X15" s="181"/>
      <c r="Y15" s="181"/>
      <c r="Z15" s="181"/>
      <c r="AA15" s="181"/>
    </row>
    <row r="16" spans="2:43" x14ac:dyDescent="0.25">
      <c r="B16" s="81" t="s">
        <v>1258</v>
      </c>
      <c r="C16" s="305"/>
      <c r="D16" s="306"/>
      <c r="E16" s="306"/>
      <c r="F16" s="69"/>
      <c r="G16" s="69"/>
      <c r="H16" s="69"/>
      <c r="I16" s="69"/>
      <c r="J16" s="69"/>
      <c r="K16" s="69"/>
      <c r="L16" s="69"/>
      <c r="M16" s="69"/>
      <c r="O16" s="32" t="s">
        <v>1075</v>
      </c>
      <c r="P16" s="32" t="s">
        <v>1076</v>
      </c>
      <c r="Q16" s="32" t="s">
        <v>1077</v>
      </c>
      <c r="R16" s="32" t="s">
        <v>1078</v>
      </c>
      <c r="S16" s="32" t="s">
        <v>1079</v>
      </c>
      <c r="T16" s="32" t="s">
        <v>1080</v>
      </c>
      <c r="U16" s="32" t="s">
        <v>1081</v>
      </c>
      <c r="V16" s="32" t="s">
        <v>1082</v>
      </c>
      <c r="W16" s="32" t="s">
        <v>1083</v>
      </c>
      <c r="X16" s="32" t="s">
        <v>1084</v>
      </c>
      <c r="Y16" s="32" t="s">
        <v>1085</v>
      </c>
      <c r="Z16" s="32" t="s">
        <v>1086</v>
      </c>
      <c r="AA16" s="33" t="s">
        <v>1090</v>
      </c>
    </row>
    <row r="17" spans="2:68" x14ac:dyDescent="0.25">
      <c r="B17" s="187" t="s">
        <v>1235</v>
      </c>
      <c r="C17" s="307"/>
      <c r="D17" s="308"/>
      <c r="E17" s="309"/>
      <c r="F17" s="69"/>
      <c r="G17" s="69"/>
      <c r="H17" s="69"/>
      <c r="I17" s="69"/>
      <c r="J17" s="69"/>
      <c r="K17" s="69"/>
      <c r="L17" s="69"/>
      <c r="M17" s="69"/>
      <c r="O17" s="35" t="e">
        <f>O9/O13</f>
        <v>#N/A</v>
      </c>
      <c r="P17" s="35" t="e">
        <f t="shared" ref="P17:Z17" si="0">P9/P13</f>
        <v>#N/A</v>
      </c>
      <c r="Q17" s="35" t="e">
        <f t="shared" si="0"/>
        <v>#N/A</v>
      </c>
      <c r="R17" s="35" t="e">
        <f t="shared" si="0"/>
        <v>#N/A</v>
      </c>
      <c r="S17" s="35" t="e">
        <f t="shared" si="0"/>
        <v>#N/A</v>
      </c>
      <c r="T17" s="35" t="e">
        <f t="shared" si="0"/>
        <v>#N/A</v>
      </c>
      <c r="U17" s="35" t="e">
        <f t="shared" si="0"/>
        <v>#N/A</v>
      </c>
      <c r="V17" s="35" t="e">
        <f t="shared" si="0"/>
        <v>#N/A</v>
      </c>
      <c r="W17" s="35" t="e">
        <f t="shared" si="0"/>
        <v>#N/A</v>
      </c>
      <c r="X17" s="35" t="e">
        <f t="shared" si="0"/>
        <v>#N/A</v>
      </c>
      <c r="Y17" s="35" t="e">
        <f t="shared" si="0"/>
        <v>#N/A</v>
      </c>
      <c r="Z17" s="35" t="e">
        <f t="shared" si="0"/>
        <v>#N/A</v>
      </c>
      <c r="AA17" s="35"/>
    </row>
    <row r="18" spans="2:68" x14ac:dyDescent="0.25">
      <c r="B18" s="81" t="s">
        <v>1236</v>
      </c>
      <c r="C18" s="248"/>
      <c r="D18" s="249"/>
      <c r="E18" s="250"/>
      <c r="F18" s="69"/>
      <c r="G18" s="69"/>
      <c r="H18" s="69"/>
      <c r="I18" s="69"/>
      <c r="J18" s="69"/>
      <c r="K18" s="69"/>
      <c r="L18" s="69"/>
      <c r="M18" s="69"/>
    </row>
    <row r="19" spans="2:68" x14ac:dyDescent="0.25">
      <c r="B19" s="81" t="s">
        <v>1237</v>
      </c>
      <c r="C19" s="248"/>
      <c r="D19" s="249"/>
      <c r="E19" s="250"/>
      <c r="F19" s="69"/>
      <c r="G19" s="69"/>
      <c r="H19" s="69"/>
      <c r="I19" s="69"/>
      <c r="J19" s="69"/>
      <c r="K19" s="69"/>
      <c r="L19" s="69"/>
      <c r="M19" s="69"/>
    </row>
    <row r="20" spans="2:68" ht="15" customHeight="1" x14ac:dyDescent="0.25">
      <c r="B20" s="81" t="s">
        <v>12</v>
      </c>
      <c r="C20" s="248"/>
      <c r="D20" s="249"/>
      <c r="E20" s="250"/>
      <c r="F20" s="69"/>
      <c r="G20" s="69"/>
      <c r="H20" s="69"/>
      <c r="I20" s="69"/>
      <c r="J20" s="69"/>
      <c r="K20" s="69"/>
      <c r="L20" s="69"/>
      <c r="M20" s="69"/>
      <c r="O20" s="406" t="s">
        <v>25</v>
      </c>
      <c r="P20" s="406"/>
      <c r="Q20" s="429" t="s">
        <v>1270</v>
      </c>
      <c r="R20" s="430"/>
      <c r="S20" s="429" t="s">
        <v>1271</v>
      </c>
      <c r="T20" s="430"/>
      <c r="U20" s="429" t="s">
        <v>1103</v>
      </c>
      <c r="V20" s="430"/>
      <c r="W20" s="429" t="s">
        <v>1227</v>
      </c>
      <c r="X20" s="430"/>
      <c r="Y20" s="406" t="s">
        <v>1229</v>
      </c>
      <c r="Z20" s="406"/>
      <c r="AQ20" s="51"/>
      <c r="AR20" s="51"/>
      <c r="AS20" s="51"/>
      <c r="AT20" s="51"/>
      <c r="AU20" s="51"/>
      <c r="AV20" s="51"/>
      <c r="AW20" s="51"/>
      <c r="AX20" s="51"/>
      <c r="AY20" s="51"/>
      <c r="AZ20" s="51"/>
      <c r="BA20" s="38"/>
      <c r="BB20" s="38"/>
      <c r="BC20" s="38"/>
      <c r="BD20" s="38"/>
      <c r="BE20" s="38"/>
      <c r="BF20" s="38"/>
      <c r="BG20" s="38"/>
      <c r="BH20" s="38"/>
      <c r="BI20" s="38"/>
      <c r="BJ20" s="38"/>
    </row>
    <row r="21" spans="2:68" x14ac:dyDescent="0.25">
      <c r="B21" s="187" t="s">
        <v>1238</v>
      </c>
      <c r="C21" s="307"/>
      <c r="D21" s="308"/>
      <c r="E21" s="309"/>
      <c r="F21" s="69"/>
      <c r="G21" s="69"/>
      <c r="H21" s="69"/>
      <c r="I21" s="69"/>
      <c r="J21" s="69"/>
      <c r="K21" s="69"/>
      <c r="L21" s="69"/>
      <c r="M21" s="69"/>
      <c r="O21" s="406"/>
      <c r="P21" s="406"/>
      <c r="Q21" s="431"/>
      <c r="R21" s="432"/>
      <c r="S21" s="431"/>
      <c r="T21" s="432"/>
      <c r="U21" s="431"/>
      <c r="V21" s="432"/>
      <c r="W21" s="431"/>
      <c r="X21" s="432"/>
      <c r="Y21" s="406"/>
      <c r="Z21" s="406"/>
      <c r="AQ21" s="51"/>
      <c r="AR21" s="51"/>
      <c r="AS21" s="51"/>
      <c r="AT21" s="51"/>
      <c r="AU21" s="51"/>
      <c r="AV21" s="51"/>
      <c r="AW21" s="51"/>
      <c r="AX21" s="51"/>
      <c r="AY21" s="51"/>
      <c r="AZ21" s="51"/>
      <c r="BA21" s="38"/>
      <c r="BB21" s="38"/>
      <c r="BC21" s="38"/>
      <c r="BD21" s="38"/>
      <c r="BE21" s="38"/>
      <c r="BF21" s="38"/>
      <c r="BG21" s="38"/>
      <c r="BH21" s="38"/>
      <c r="BI21" s="38"/>
      <c r="BJ21" s="38"/>
    </row>
    <row r="22" spans="2:68" ht="15" customHeight="1" x14ac:dyDescent="0.25">
      <c r="B22" s="81" t="s">
        <v>1239</v>
      </c>
      <c r="C22" s="248"/>
      <c r="D22" s="249"/>
      <c r="E22" s="250"/>
      <c r="F22" s="69"/>
      <c r="G22" s="69"/>
      <c r="H22" s="69"/>
      <c r="I22" s="69"/>
      <c r="J22" s="69"/>
      <c r="K22" s="69"/>
      <c r="L22" s="69"/>
      <c r="M22" s="69"/>
      <c r="O22" s="135" t="s">
        <v>1209</v>
      </c>
      <c r="P22" s="53"/>
      <c r="Q22" s="379">
        <f>Q64</f>
        <v>0</v>
      </c>
      <c r="R22" s="380"/>
      <c r="S22" s="379">
        <f>R64</f>
        <v>0</v>
      </c>
      <c r="T22" s="380"/>
      <c r="U22" s="377" t="e">
        <f>AVERAGE(O17:Q17)</f>
        <v>#N/A</v>
      </c>
      <c r="V22" s="378"/>
      <c r="W22" s="379" t="e">
        <f>Q22/(U22*$R$45)</f>
        <v>#N/A</v>
      </c>
      <c r="X22" s="380"/>
      <c r="Y22" s="194" t="e">
        <f>S22/(U22*$R$45)</f>
        <v>#N/A</v>
      </c>
      <c r="Z22" s="194"/>
      <c r="AH22" s="47"/>
      <c r="AO22" s="47"/>
      <c r="AQ22" s="51"/>
      <c r="AR22" s="51"/>
      <c r="AS22" s="51"/>
      <c r="AT22" s="51"/>
      <c r="AU22" s="51"/>
      <c r="AV22" s="51"/>
      <c r="AW22" s="51"/>
      <c r="AX22" s="51"/>
      <c r="AY22" s="51"/>
      <c r="AZ22" s="51"/>
      <c r="BA22" s="38"/>
      <c r="BB22" s="38"/>
      <c r="BC22" s="38"/>
      <c r="BD22" s="38"/>
      <c r="BE22" s="38"/>
      <c r="BF22" s="38"/>
      <c r="BG22" s="38"/>
      <c r="BH22" s="38"/>
      <c r="BI22" s="38"/>
      <c r="BJ22" s="38"/>
    </row>
    <row r="23" spans="2:68" ht="15" customHeight="1" x14ac:dyDescent="0.25">
      <c r="B23" s="81" t="s">
        <v>1240</v>
      </c>
      <c r="C23" s="248"/>
      <c r="D23" s="249"/>
      <c r="E23" s="250"/>
      <c r="F23" s="69"/>
      <c r="G23" s="69"/>
      <c r="H23" s="69"/>
      <c r="I23" s="69"/>
      <c r="J23" s="69"/>
      <c r="K23" s="69"/>
      <c r="L23" s="69"/>
      <c r="M23" s="69"/>
      <c r="O23" s="135" t="s">
        <v>1210</v>
      </c>
      <c r="P23" s="53"/>
      <c r="Q23" s="379">
        <f>S64</f>
        <v>0</v>
      </c>
      <c r="R23" s="380"/>
      <c r="S23" s="379">
        <f>T64</f>
        <v>0</v>
      </c>
      <c r="T23" s="380"/>
      <c r="U23" s="377" t="e">
        <f>AVERAGE(R17:T17)</f>
        <v>#N/A</v>
      </c>
      <c r="V23" s="378"/>
      <c r="W23" s="379" t="e">
        <f t="shared" ref="W23:W25" si="1">Q23/(U23*$R$45)</f>
        <v>#N/A</v>
      </c>
      <c r="X23" s="380"/>
      <c r="Y23" s="194" t="e">
        <f t="shared" ref="Y23:Y25" si="2">S23/(U23*$R$45)</f>
        <v>#N/A</v>
      </c>
      <c r="Z23" s="194"/>
      <c r="AH23" s="299"/>
      <c r="AI23" s="299"/>
      <c r="AJ23" s="299"/>
      <c r="AK23" s="299"/>
      <c r="AL23" s="299"/>
      <c r="AM23" s="299"/>
      <c r="AO23" s="299"/>
      <c r="AP23" s="299"/>
      <c r="AQ23" s="433"/>
      <c r="AR23" s="433"/>
      <c r="AS23" s="433"/>
      <c r="AT23" s="433"/>
      <c r="AU23" s="51"/>
      <c r="AV23" s="433" t="s">
        <v>1201</v>
      </c>
      <c r="AW23" s="433" t="s">
        <v>1194</v>
      </c>
      <c r="AX23" s="433" t="s">
        <v>1202</v>
      </c>
      <c r="AY23" s="433" t="s">
        <v>1195</v>
      </c>
      <c r="AZ23" s="51"/>
      <c r="BA23" s="179" t="s">
        <v>25</v>
      </c>
      <c r="BB23" s="179"/>
      <c r="BC23" s="179" t="s">
        <v>1226</v>
      </c>
      <c r="BD23" s="179"/>
      <c r="BE23" s="179" t="s">
        <v>1103</v>
      </c>
      <c r="BF23" s="179"/>
      <c r="BG23" s="179" t="s">
        <v>1227</v>
      </c>
      <c r="BH23" s="179"/>
      <c r="BI23" s="179" t="s">
        <v>1228</v>
      </c>
      <c r="BJ23" s="179"/>
      <c r="BK23" s="179" t="s">
        <v>1103</v>
      </c>
      <c r="BL23" s="179"/>
      <c r="BM23" s="179" t="s">
        <v>1229</v>
      </c>
      <c r="BN23" s="179"/>
    </row>
    <row r="24" spans="2:68" x14ac:dyDescent="0.25">
      <c r="B24" s="81" t="s">
        <v>12</v>
      </c>
      <c r="C24" s="248"/>
      <c r="D24" s="249"/>
      <c r="E24" s="250"/>
      <c r="F24" s="69"/>
      <c r="G24" s="69"/>
      <c r="H24" s="69"/>
      <c r="I24" s="69"/>
      <c r="J24" s="69"/>
      <c r="K24" s="69"/>
      <c r="L24" s="69"/>
      <c r="M24" s="69"/>
      <c r="N24" s="7"/>
      <c r="O24" s="135" t="s">
        <v>1211</v>
      </c>
      <c r="P24" s="53"/>
      <c r="Q24" s="379">
        <f>U64</f>
        <v>0</v>
      </c>
      <c r="R24" s="380"/>
      <c r="S24" s="379">
        <f>V64</f>
        <v>0</v>
      </c>
      <c r="T24" s="380"/>
      <c r="U24" s="377" t="e">
        <f>AVERAGE(U17:W17)</f>
        <v>#N/A</v>
      </c>
      <c r="V24" s="378"/>
      <c r="W24" s="379" t="e">
        <f t="shared" si="1"/>
        <v>#N/A</v>
      </c>
      <c r="X24" s="380"/>
      <c r="Y24" s="194" t="e">
        <f t="shared" si="2"/>
        <v>#N/A</v>
      </c>
      <c r="Z24" s="194"/>
      <c r="AH24" s="434"/>
      <c r="AI24" s="434"/>
      <c r="AJ24" s="434"/>
      <c r="AK24" s="434"/>
      <c r="AL24" s="434"/>
      <c r="AM24" s="434"/>
      <c r="AO24" s="434"/>
      <c r="AP24" s="434"/>
      <c r="AQ24" s="435"/>
      <c r="AR24" s="435"/>
      <c r="AS24" s="435"/>
      <c r="AT24" s="435"/>
      <c r="AU24" s="51"/>
      <c r="AV24" s="433"/>
      <c r="AW24" s="433"/>
      <c r="AX24" s="433"/>
      <c r="AY24" s="433"/>
      <c r="AZ24" s="51"/>
      <c r="BA24" s="179"/>
      <c r="BB24" s="179"/>
      <c r="BC24" s="179"/>
      <c r="BD24" s="179"/>
      <c r="BE24" s="179"/>
      <c r="BF24" s="179"/>
      <c r="BG24" s="179"/>
      <c r="BH24" s="179"/>
      <c r="BI24" s="179"/>
      <c r="BJ24" s="179"/>
      <c r="BK24" s="179"/>
      <c r="BL24" s="179"/>
      <c r="BM24" s="179"/>
      <c r="BN24" s="179"/>
    </row>
    <row r="25" spans="2:68" ht="15" customHeight="1" x14ac:dyDescent="0.25">
      <c r="B25" s="81" t="s">
        <v>1</v>
      </c>
      <c r="C25" s="248"/>
      <c r="D25" s="249"/>
      <c r="E25" s="250"/>
      <c r="F25" s="69"/>
      <c r="G25" s="69"/>
      <c r="H25" s="69"/>
      <c r="I25" s="69"/>
      <c r="J25" s="69"/>
      <c r="K25" s="69"/>
      <c r="L25" s="69"/>
      <c r="M25" s="69"/>
      <c r="N25" s="7"/>
      <c r="O25" s="135" t="s">
        <v>1212</v>
      </c>
      <c r="P25" s="53"/>
      <c r="Q25" s="379">
        <f>W64</f>
        <v>0</v>
      </c>
      <c r="R25" s="380"/>
      <c r="S25" s="379">
        <f>X64</f>
        <v>0</v>
      </c>
      <c r="T25" s="380"/>
      <c r="U25" s="377" t="e">
        <f>AVERAGE(X17:Z17)</f>
        <v>#N/A</v>
      </c>
      <c r="V25" s="378"/>
      <c r="W25" s="379" t="e">
        <f t="shared" si="1"/>
        <v>#N/A</v>
      </c>
      <c r="X25" s="380"/>
      <c r="Y25" s="194" t="e">
        <f t="shared" si="2"/>
        <v>#N/A</v>
      </c>
      <c r="Z25" s="194"/>
      <c r="AH25" s="434"/>
      <c r="AI25" s="434"/>
      <c r="AJ25" s="434"/>
      <c r="AK25" s="434"/>
      <c r="AL25" s="434"/>
      <c r="AM25" s="434"/>
      <c r="AO25" s="434"/>
      <c r="AP25" s="434"/>
      <c r="AQ25" s="435"/>
      <c r="AR25" s="435"/>
      <c r="AS25" s="435"/>
      <c r="AT25" s="435"/>
      <c r="AU25" s="51"/>
      <c r="AV25" s="433"/>
      <c r="AW25" s="433"/>
      <c r="AX25" s="433"/>
      <c r="AY25" s="433"/>
      <c r="AZ25" s="51"/>
      <c r="BA25" s="135" t="s">
        <v>1209</v>
      </c>
      <c r="BB25" s="53"/>
      <c r="BC25" s="194">
        <f>$AX$26</f>
        <v>0</v>
      </c>
      <c r="BD25" s="194"/>
      <c r="BE25" s="227" t="e">
        <f>SUM(O9:Q9)/SUM(O13:Q13)</f>
        <v>#N/A</v>
      </c>
      <c r="BF25" s="227"/>
      <c r="BG25" s="194" t="e">
        <f>BC25/(BE25*$R$45)</f>
        <v>#N/A</v>
      </c>
      <c r="BH25" s="194"/>
      <c r="BI25" s="194">
        <f>$AZ$26</f>
        <v>0</v>
      </c>
      <c r="BJ25" s="194"/>
      <c r="BK25" s="227" t="e">
        <f>BE25</f>
        <v>#N/A</v>
      </c>
      <c r="BL25" s="227"/>
      <c r="BM25" s="194" t="e">
        <f>BI25/(BK25*$R$45)</f>
        <v>#N/A</v>
      </c>
      <c r="BN25" s="194"/>
    </row>
    <row r="26" spans="2:68" ht="15" customHeight="1" x14ac:dyDescent="0.25">
      <c r="B26" s="81" t="s">
        <v>1237</v>
      </c>
      <c r="C26" s="248"/>
      <c r="D26" s="249"/>
      <c r="E26" s="250"/>
      <c r="F26" s="69"/>
      <c r="G26" s="69"/>
      <c r="H26" s="69"/>
      <c r="I26" s="69"/>
      <c r="J26" s="69"/>
      <c r="K26" s="69"/>
      <c r="L26" s="69"/>
      <c r="M26" s="69"/>
      <c r="N26" s="7"/>
      <c r="O26" s="31"/>
      <c r="P26" s="31"/>
      <c r="Q26" s="426">
        <f>AVERAGE(Q22:R25)</f>
        <v>0</v>
      </c>
      <c r="R26" s="427"/>
      <c r="S26" s="426">
        <f>AVERAGE(S22:T25)</f>
        <v>0</v>
      </c>
      <c r="T26" s="427"/>
      <c r="U26" s="57" t="s">
        <v>1194</v>
      </c>
      <c r="V26" s="57"/>
      <c r="W26" s="58" t="e">
        <f>ROUNDUP(MAX(W22:X25),0)</f>
        <v>#N/A</v>
      </c>
      <c r="X26" s="58"/>
      <c r="Y26" s="57" t="s">
        <v>1195</v>
      </c>
      <c r="Z26" s="57"/>
      <c r="AA26" s="58" t="e">
        <f>ROUNDUP(MAX(Y22:Z25),0)</f>
        <v>#N/A</v>
      </c>
      <c r="AJ26" s="33"/>
      <c r="AK26" s="33"/>
      <c r="AL26" s="33"/>
      <c r="AM26" s="33"/>
      <c r="AN26" s="33"/>
      <c r="AO26" s="33"/>
      <c r="AQ26" s="66"/>
      <c r="AR26" s="66"/>
      <c r="AS26" s="66"/>
      <c r="AT26" s="66"/>
      <c r="AU26" s="66"/>
      <c r="AV26" s="66"/>
      <c r="AW26" s="51"/>
      <c r="AX26" s="110">
        <f>S40+Z40</f>
        <v>0</v>
      </c>
      <c r="AY26" s="111" t="e">
        <f>ROUNDUP(MAX(BI25:BJ28),0)</f>
        <v>#N/A</v>
      </c>
      <c r="AZ26" s="110">
        <f>T40+AA40</f>
        <v>0</v>
      </c>
      <c r="BA26" s="111" t="e">
        <f>ROUNDUP(MAX(BO25:BP28),0)</f>
        <v>#N/A</v>
      </c>
      <c r="BB26" s="94"/>
      <c r="BC26" s="135" t="s">
        <v>1210</v>
      </c>
      <c r="BD26" s="53"/>
      <c r="BE26" s="194">
        <f>$AX$26</f>
        <v>0</v>
      </c>
      <c r="BF26" s="194"/>
      <c r="BG26" s="227" t="e">
        <f>SUM(R9:T9)/SUM(R13:T13)</f>
        <v>#N/A</v>
      </c>
      <c r="BH26" s="227"/>
      <c r="BI26" s="194" t="e">
        <f>BE26/(BG26*$R$45)</f>
        <v>#N/A</v>
      </c>
      <c r="BJ26" s="194"/>
      <c r="BK26" s="194">
        <f>$AZ$26</f>
        <v>0</v>
      </c>
      <c r="BL26" s="194"/>
      <c r="BM26" s="227" t="e">
        <f t="shared" ref="BM26:BM28" si="3">BG26</f>
        <v>#N/A</v>
      </c>
      <c r="BN26" s="227"/>
      <c r="BO26" s="194" t="e">
        <f>BK26/(BM26*$R$45)</f>
        <v>#N/A</v>
      </c>
      <c r="BP26" s="194"/>
    </row>
    <row r="27" spans="2:68" x14ac:dyDescent="0.25">
      <c r="B27" s="81" t="s">
        <v>1241</v>
      </c>
      <c r="C27" s="248"/>
      <c r="D27" s="249"/>
      <c r="E27" s="250"/>
      <c r="F27" s="69"/>
      <c r="G27" s="69"/>
      <c r="H27" s="69"/>
      <c r="I27" s="69"/>
      <c r="J27" s="69"/>
      <c r="K27" s="69"/>
      <c r="L27" s="69"/>
      <c r="M27" s="69"/>
      <c r="Q27" s="428">
        <f>Q26+S26</f>
        <v>0</v>
      </c>
      <c r="R27" s="316"/>
      <c r="S27" s="58"/>
      <c r="T27" s="58"/>
      <c r="U27" s="57"/>
      <c r="V27" s="57"/>
      <c r="W27" s="58"/>
      <c r="X27" s="58"/>
      <c r="AJ27" s="33"/>
      <c r="AK27" s="33"/>
      <c r="AL27" s="33"/>
      <c r="AM27" s="33"/>
      <c r="AN27" s="33"/>
      <c r="AO27" s="33"/>
      <c r="AQ27" s="66"/>
      <c r="AR27" s="66"/>
      <c r="AS27" s="66"/>
      <c r="AT27" s="66"/>
      <c r="AU27" s="66"/>
      <c r="AV27" s="66"/>
      <c r="AW27" s="51"/>
      <c r="AX27" s="52"/>
      <c r="AY27" s="52"/>
      <c r="AZ27" s="52"/>
      <c r="BA27" s="52"/>
      <c r="BB27" s="51"/>
      <c r="BC27" s="135" t="s">
        <v>1211</v>
      </c>
      <c r="BD27" s="53"/>
      <c r="BE27" s="194">
        <f>$AX$26</f>
        <v>0</v>
      </c>
      <c r="BF27" s="194"/>
      <c r="BG27" s="227" t="e">
        <f>SUM(U9:W9)/SUM(U13:W13)</f>
        <v>#N/A</v>
      </c>
      <c r="BH27" s="227"/>
      <c r="BI27" s="194" t="e">
        <f>BE27/(BG27*$R$45)</f>
        <v>#N/A</v>
      </c>
      <c r="BJ27" s="194"/>
      <c r="BK27" s="194">
        <f>$AZ$26</f>
        <v>0</v>
      </c>
      <c r="BL27" s="194"/>
      <c r="BM27" s="227" t="e">
        <f t="shared" si="3"/>
        <v>#N/A</v>
      </c>
      <c r="BN27" s="227"/>
      <c r="BO27" s="194" t="e">
        <f>BK27/(BM27*$R$45)</f>
        <v>#N/A</v>
      </c>
      <c r="BP27" s="194"/>
    </row>
    <row r="28" spans="2:68" s="7" customFormat="1" x14ac:dyDescent="0.25">
      <c r="B28" s="81" t="s">
        <v>1242</v>
      </c>
      <c r="C28" s="248"/>
      <c r="D28" s="249"/>
      <c r="E28" s="250"/>
      <c r="F28" s="69"/>
      <c r="G28" s="69"/>
      <c r="H28" s="69"/>
      <c r="I28" s="69"/>
      <c r="J28" s="69"/>
      <c r="K28" s="69"/>
      <c r="L28" s="69"/>
      <c r="M28" s="69"/>
      <c r="O28" s="38"/>
      <c r="P28" s="38"/>
      <c r="Q28" s="38"/>
      <c r="R28" s="38"/>
      <c r="S28" s="38"/>
      <c r="T28" s="38"/>
      <c r="U28" s="38"/>
      <c r="V28" s="38"/>
      <c r="W28" s="38"/>
      <c r="X28" s="38"/>
      <c r="Y28" s="38"/>
      <c r="Z28" s="38"/>
      <c r="AA28" s="38"/>
      <c r="AB28" s="38"/>
      <c r="AC28" s="38"/>
      <c r="AD28" s="38"/>
      <c r="AE28" s="38"/>
      <c r="AF28" s="38"/>
      <c r="AG28" s="38"/>
      <c r="AH28" s="38"/>
      <c r="AI28" s="38"/>
      <c r="AJ28" s="33"/>
      <c r="AK28" s="33"/>
      <c r="AL28" s="33"/>
      <c r="AM28" s="33"/>
      <c r="AN28" s="33"/>
      <c r="AO28" s="33"/>
      <c r="AP28" s="38"/>
      <c r="AQ28" s="66"/>
      <c r="AR28" s="66"/>
      <c r="AS28" s="66"/>
      <c r="AT28" s="66"/>
      <c r="AU28" s="66"/>
      <c r="AV28" s="66"/>
      <c r="AW28" s="51"/>
      <c r="AX28" s="433" t="s">
        <v>1198</v>
      </c>
      <c r="AY28" s="433"/>
      <c r="AZ28" s="411" t="str">
        <f>IF(ISBLANK(C52),"ENTER GRID AVAILABILITY INFO",IF(C52="Yes",(AY26+BA26),ROUNDUP(AY26,0)))</f>
        <v>ENTER GRID AVAILABILITY INFO</v>
      </c>
      <c r="BA28" s="411"/>
      <c r="BB28" s="51"/>
      <c r="BC28" s="135" t="s">
        <v>1212</v>
      </c>
      <c r="BD28" s="53"/>
      <c r="BE28" s="194">
        <f>$AX$26</f>
        <v>0</v>
      </c>
      <c r="BF28" s="194"/>
      <c r="BG28" s="227" t="e">
        <f>SUM(X9:Z9)/SUM(X13:Z13)</f>
        <v>#N/A</v>
      </c>
      <c r="BH28" s="227"/>
      <c r="BI28" s="194" t="e">
        <f>BE28/(BG28*$R$45)</f>
        <v>#N/A</v>
      </c>
      <c r="BJ28" s="194"/>
      <c r="BK28" s="194">
        <f>$AZ$26</f>
        <v>0</v>
      </c>
      <c r="BL28" s="194"/>
      <c r="BM28" s="227" t="e">
        <f t="shared" si="3"/>
        <v>#N/A</v>
      </c>
      <c r="BN28" s="227"/>
      <c r="BO28" s="194" t="e">
        <f>BK28/(BM28*$R$45)</f>
        <v>#N/A</v>
      </c>
      <c r="BP28" s="194"/>
    </row>
    <row r="29" spans="2:68" ht="15" customHeight="1" x14ac:dyDescent="0.25">
      <c r="B29" s="81" t="s">
        <v>1243</v>
      </c>
      <c r="C29" s="248"/>
      <c r="D29" s="249"/>
      <c r="E29" s="250"/>
      <c r="F29" s="69"/>
      <c r="G29" s="69"/>
      <c r="H29" s="69"/>
      <c r="I29" s="69"/>
      <c r="J29" s="69"/>
      <c r="K29" s="69"/>
      <c r="L29" s="69"/>
      <c r="M29" s="69"/>
      <c r="N29" s="7"/>
      <c r="O29" s="299" t="s">
        <v>1198</v>
      </c>
      <c r="P29" s="299"/>
      <c r="Q29" s="411" t="str">
        <f>IF(ISBLANK(C52),"ENTER GRID AVAILABILITY INFO",IF(C55="Yes",(W26+AA26),W26))</f>
        <v>ENTER GRID AVAILABILITY INFO</v>
      </c>
      <c r="R29" s="411"/>
      <c r="AJ29" s="33"/>
      <c r="AK29" s="33"/>
      <c r="AL29" s="33"/>
      <c r="AM29" s="33"/>
      <c r="AN29" s="33"/>
      <c r="AO29" s="33"/>
      <c r="AQ29" s="66"/>
      <c r="AR29" s="66"/>
      <c r="AS29" s="66"/>
      <c r="AT29" s="66"/>
      <c r="AU29" s="66"/>
      <c r="AV29" s="66"/>
      <c r="AW29" s="51"/>
      <c r="AX29" s="433"/>
      <c r="AY29" s="433"/>
      <c r="AZ29" s="411"/>
      <c r="BA29" s="411"/>
      <c r="BB29" s="51"/>
      <c r="BC29" s="335"/>
      <c r="BD29" s="335"/>
      <c r="BE29" s="334"/>
      <c r="BF29" s="334"/>
      <c r="BG29" s="38"/>
      <c r="BH29" s="38"/>
      <c r="BI29" s="38"/>
      <c r="BJ29" s="38"/>
      <c r="BK29" s="38"/>
      <c r="BL29" s="38"/>
    </row>
    <row r="30" spans="2:68" x14ac:dyDescent="0.25">
      <c r="B30" s="81" t="s">
        <v>1244</v>
      </c>
      <c r="C30" s="248"/>
      <c r="D30" s="249"/>
      <c r="E30" s="250"/>
      <c r="F30" s="69"/>
      <c r="G30" s="69"/>
      <c r="H30" s="69"/>
      <c r="I30" s="69"/>
      <c r="J30" s="69"/>
      <c r="K30" s="69"/>
      <c r="L30" s="69"/>
      <c r="M30" s="69"/>
      <c r="N30" s="7"/>
      <c r="O30" s="299"/>
      <c r="P30" s="299"/>
      <c r="Q30" s="411"/>
      <c r="R30" s="411"/>
      <c r="AJ30" s="33"/>
      <c r="AK30" s="33"/>
      <c r="AL30" s="33"/>
      <c r="AM30" s="33"/>
      <c r="AN30" s="33"/>
      <c r="AO30" s="33"/>
      <c r="AQ30" s="66"/>
      <c r="AR30" s="66"/>
      <c r="AS30" s="66"/>
      <c r="AT30" s="66"/>
      <c r="AU30" s="66"/>
      <c r="AV30" s="66"/>
      <c r="AW30" s="51"/>
      <c r="AX30" s="51"/>
      <c r="AY30" s="51"/>
      <c r="AZ30" s="51"/>
      <c r="BA30" s="51"/>
      <c r="BB30" s="51"/>
      <c r="BC30" s="335"/>
      <c r="BD30" s="335"/>
      <c r="BE30" s="334"/>
      <c r="BF30" s="334"/>
      <c r="BG30" s="38"/>
      <c r="BH30" s="38"/>
      <c r="BI30" s="38"/>
      <c r="BJ30" s="38"/>
      <c r="BK30" s="38"/>
      <c r="BL30" s="38"/>
    </row>
    <row r="31" spans="2:68" x14ac:dyDescent="0.25">
      <c r="B31" s="187" t="s">
        <v>14</v>
      </c>
      <c r="C31" s="307"/>
      <c r="D31" s="308"/>
      <c r="E31" s="309"/>
      <c r="F31" s="69"/>
      <c r="G31" s="69"/>
      <c r="H31" s="69"/>
      <c r="I31" s="69"/>
      <c r="J31" s="69"/>
      <c r="K31" s="69"/>
      <c r="L31" s="69"/>
      <c r="M31" s="69"/>
      <c r="N31" s="7"/>
      <c r="O31" s="33"/>
      <c r="P31" s="33"/>
      <c r="Q31" s="33"/>
      <c r="R31" s="33"/>
      <c r="S31" s="33"/>
      <c r="T31" s="33"/>
      <c r="V31" s="33"/>
      <c r="W31" s="33"/>
      <c r="X31" s="33"/>
      <c r="Y31" s="33"/>
      <c r="Z31" s="33"/>
      <c r="AA31" s="33"/>
    </row>
    <row r="32" spans="2:68" x14ac:dyDescent="0.25">
      <c r="B32" s="189" t="s">
        <v>14</v>
      </c>
      <c r="C32" s="216" t="s">
        <v>13</v>
      </c>
      <c r="D32" s="217"/>
      <c r="E32" s="218"/>
      <c r="F32" s="69"/>
      <c r="G32" s="69"/>
      <c r="H32" s="69"/>
      <c r="I32" s="69"/>
      <c r="J32" s="69"/>
      <c r="K32" s="69"/>
      <c r="L32" s="69"/>
      <c r="M32" s="69"/>
      <c r="N32" s="7"/>
      <c r="O32" s="33"/>
      <c r="P32" s="33"/>
      <c r="Q32" s="33"/>
      <c r="R32" s="33"/>
      <c r="S32" s="33"/>
      <c r="T32" s="33"/>
      <c r="V32" s="33"/>
      <c r="W32" s="33"/>
      <c r="X32" s="33"/>
      <c r="Y32" s="33"/>
      <c r="Z32" s="33"/>
      <c r="AA32" s="33"/>
    </row>
    <row r="33" spans="2:43" s="7" customFormat="1" x14ac:dyDescent="0.25">
      <c r="B33" s="190"/>
      <c r="C33" s="216" t="s">
        <v>22</v>
      </c>
      <c r="D33" s="217"/>
      <c r="E33" s="218"/>
      <c r="F33" s="69"/>
      <c r="G33" s="69"/>
      <c r="H33" s="69"/>
      <c r="I33" s="69"/>
      <c r="J33" s="69"/>
      <c r="K33" s="69"/>
      <c r="L33" s="69"/>
      <c r="M33" s="69"/>
      <c r="O33" s="33"/>
      <c r="P33" s="33"/>
      <c r="Q33" s="33"/>
      <c r="R33" s="33"/>
      <c r="S33" s="33"/>
      <c r="T33" s="33"/>
      <c r="U33" s="38"/>
      <c r="V33" s="33"/>
      <c r="W33" s="33"/>
      <c r="X33" s="33"/>
      <c r="Y33" s="33"/>
      <c r="Z33" s="33"/>
      <c r="AA33" s="33"/>
      <c r="AB33" s="38"/>
      <c r="AC33" s="38"/>
      <c r="AD33" s="38"/>
      <c r="AE33" s="38"/>
      <c r="AF33" s="38"/>
      <c r="AG33" s="38"/>
      <c r="AH33" s="38"/>
      <c r="AI33" s="38"/>
      <c r="AJ33" s="38"/>
      <c r="AK33" s="38"/>
      <c r="AL33" s="38"/>
      <c r="AM33" s="38"/>
      <c r="AN33" s="38"/>
      <c r="AO33" s="38"/>
      <c r="AP33" s="38"/>
      <c r="AQ33" s="38"/>
    </row>
    <row r="34" spans="2:43" x14ac:dyDescent="0.25">
      <c r="B34" s="191"/>
      <c r="C34" s="216" t="s">
        <v>23</v>
      </c>
      <c r="D34" s="217"/>
      <c r="E34" s="218"/>
      <c r="F34" s="69"/>
      <c r="G34" s="69"/>
      <c r="H34" s="69"/>
      <c r="I34" s="69"/>
      <c r="J34" s="69"/>
      <c r="K34" s="69"/>
      <c r="L34" s="69"/>
      <c r="M34" s="69"/>
      <c r="N34" s="7"/>
      <c r="O34" s="33"/>
      <c r="P34" s="33"/>
      <c r="Q34" s="33"/>
      <c r="R34" s="33"/>
      <c r="S34" s="33"/>
      <c r="T34" s="33"/>
      <c r="V34" s="33"/>
      <c r="W34" s="33"/>
      <c r="X34" s="33"/>
      <c r="Y34" s="33"/>
      <c r="Z34" s="33"/>
      <c r="AA34" s="33"/>
    </row>
    <row r="35" spans="2:43" x14ac:dyDescent="0.25">
      <c r="B35" s="75"/>
      <c r="C35" s="75"/>
      <c r="D35" s="75"/>
      <c r="E35" s="75"/>
      <c r="F35" s="69"/>
      <c r="G35" s="69"/>
      <c r="H35" s="69"/>
      <c r="I35" s="69"/>
      <c r="J35" s="69"/>
      <c r="K35" s="69"/>
      <c r="L35" s="69"/>
      <c r="M35" s="69"/>
      <c r="N35" s="7"/>
      <c r="O35" s="33"/>
      <c r="P35" s="33"/>
      <c r="Q35" s="33"/>
      <c r="R35" s="33"/>
      <c r="S35" s="33"/>
      <c r="T35" s="33"/>
      <c r="V35" s="33"/>
      <c r="W35" s="33"/>
      <c r="X35" s="33"/>
      <c r="Y35" s="33"/>
      <c r="Z35" s="33"/>
      <c r="AA35" s="33"/>
      <c r="AB35" s="38" t="s">
        <v>1125</v>
      </c>
    </row>
    <row r="36" spans="2:43" x14ac:dyDescent="0.25">
      <c r="B36" s="5" t="s">
        <v>1093</v>
      </c>
      <c r="C36" s="95"/>
      <c r="D36" s="95"/>
      <c r="E36" s="95"/>
      <c r="F36" s="69"/>
      <c r="G36" s="69"/>
      <c r="H36" s="69"/>
      <c r="I36" s="69"/>
      <c r="J36" s="69"/>
      <c r="K36" s="69"/>
      <c r="L36" s="69"/>
      <c r="M36" s="69"/>
      <c r="N36" s="7"/>
      <c r="O36" s="33"/>
      <c r="P36" s="33"/>
      <c r="Q36" s="33"/>
      <c r="R36" s="33"/>
      <c r="S36" s="33"/>
      <c r="T36" s="33"/>
      <c r="V36" s="33"/>
      <c r="W36" s="33"/>
      <c r="X36" s="33"/>
      <c r="Y36" s="33"/>
      <c r="Z36" s="33"/>
      <c r="AA36" s="33"/>
    </row>
    <row r="37" spans="2:43" x14ac:dyDescent="0.25">
      <c r="B37" s="185" t="s">
        <v>1118</v>
      </c>
      <c r="C37" s="221"/>
      <c r="D37" s="221"/>
      <c r="E37" s="186"/>
      <c r="F37" s="69"/>
      <c r="G37" s="69"/>
      <c r="H37" s="69"/>
      <c r="I37" s="69"/>
      <c r="J37" s="69"/>
      <c r="K37" s="69"/>
      <c r="L37" s="69"/>
      <c r="M37" s="69"/>
      <c r="N37" s="7"/>
      <c r="O37" s="33"/>
      <c r="P37" s="33"/>
      <c r="Q37" s="33"/>
      <c r="R37" s="33"/>
      <c r="S37" s="33"/>
      <c r="T37" s="33"/>
      <c r="V37" s="33"/>
      <c r="W37" s="33"/>
      <c r="X37" s="33"/>
      <c r="Y37" s="33"/>
      <c r="Z37" s="33"/>
      <c r="AA37" s="33"/>
    </row>
    <row r="38" spans="2:43" ht="15" customHeight="1" x14ac:dyDescent="0.25">
      <c r="B38" s="416" t="s">
        <v>20</v>
      </c>
      <c r="C38" s="293" t="s">
        <v>18</v>
      </c>
      <c r="D38" s="294"/>
      <c r="E38" s="295"/>
      <c r="F38" s="69"/>
      <c r="G38" s="69"/>
      <c r="H38" s="69"/>
      <c r="I38" s="69"/>
      <c r="J38" s="69"/>
      <c r="K38" s="69"/>
      <c r="L38" s="69"/>
      <c r="M38" s="69"/>
      <c r="N38" s="7"/>
      <c r="O38" s="33"/>
      <c r="P38" s="33"/>
      <c r="Q38" s="33"/>
      <c r="R38" s="33"/>
      <c r="S38" s="33"/>
      <c r="T38" s="33"/>
      <c r="V38" s="33"/>
      <c r="W38" s="33"/>
      <c r="X38" s="33"/>
      <c r="Y38" s="33"/>
      <c r="Z38" s="33"/>
      <c r="AA38" s="33"/>
    </row>
    <row r="39" spans="2:43" x14ac:dyDescent="0.25">
      <c r="B39" s="417"/>
      <c r="C39" s="293" t="s">
        <v>19</v>
      </c>
      <c r="D39" s="294"/>
      <c r="E39" s="295"/>
      <c r="F39" s="69"/>
      <c r="G39" s="69"/>
      <c r="H39" s="69"/>
      <c r="I39" s="69"/>
      <c r="J39" s="69"/>
      <c r="K39" s="69"/>
      <c r="L39" s="69"/>
      <c r="M39" s="69"/>
      <c r="N39" s="7"/>
      <c r="O39" s="33"/>
      <c r="P39" s="33"/>
      <c r="Q39" s="33"/>
      <c r="R39" s="33"/>
      <c r="S39" s="33"/>
      <c r="T39" s="33"/>
      <c r="V39" s="33"/>
      <c r="W39" s="33"/>
      <c r="X39" s="33"/>
      <c r="Y39" s="33"/>
      <c r="Z39" s="33"/>
      <c r="AA39" s="33"/>
    </row>
    <row r="40" spans="2:43" ht="15" customHeight="1" x14ac:dyDescent="0.25">
      <c r="B40" s="418"/>
      <c r="C40" s="293" t="s">
        <v>1213</v>
      </c>
      <c r="D40" s="294"/>
      <c r="E40" s="295"/>
      <c r="F40" s="69"/>
      <c r="G40" s="69"/>
      <c r="H40" s="69"/>
      <c r="I40" s="69"/>
      <c r="J40" s="69"/>
      <c r="K40" s="69"/>
      <c r="L40" s="69"/>
      <c r="M40" s="69"/>
      <c r="N40" s="7"/>
      <c r="O40" s="33"/>
      <c r="P40" s="33"/>
      <c r="Q40" s="40"/>
      <c r="R40" s="40"/>
      <c r="S40" s="33"/>
      <c r="T40" s="33"/>
      <c r="V40" s="33"/>
      <c r="W40" s="33"/>
      <c r="X40" s="40"/>
      <c r="Y40" s="40"/>
      <c r="Z40" s="33"/>
      <c r="AA40" s="33"/>
    </row>
    <row r="41" spans="2:43" ht="15" customHeight="1" x14ac:dyDescent="0.25">
      <c r="B41" s="85"/>
      <c r="C41" s="77"/>
      <c r="D41" s="77"/>
      <c r="E41" s="77"/>
      <c r="F41" s="69"/>
      <c r="G41" s="69"/>
      <c r="H41" s="69"/>
      <c r="I41" s="69"/>
      <c r="J41" s="69"/>
      <c r="K41" s="69"/>
      <c r="L41" s="69"/>
      <c r="M41" s="69"/>
      <c r="N41" s="7"/>
      <c r="O41" s="151"/>
      <c r="P41" s="151"/>
      <c r="S41" s="151"/>
      <c r="T41" s="151"/>
      <c r="V41" s="151"/>
      <c r="W41" s="151"/>
      <c r="Z41" s="151"/>
      <c r="AA41" s="151"/>
    </row>
    <row r="42" spans="2:43" ht="15" customHeight="1" x14ac:dyDescent="0.25">
      <c r="B42" s="85"/>
      <c r="C42" s="77"/>
      <c r="D42" s="77"/>
      <c r="E42" s="77"/>
      <c r="F42" s="69"/>
      <c r="G42" s="69"/>
      <c r="H42" s="69"/>
      <c r="I42" s="69"/>
      <c r="J42" s="69"/>
      <c r="K42" s="69"/>
      <c r="L42" s="69"/>
      <c r="M42" s="69"/>
      <c r="N42" s="7"/>
      <c r="O42" s="235" t="s">
        <v>1215</v>
      </c>
      <c r="P42" s="235"/>
      <c r="Q42" s="235"/>
      <c r="R42" s="235"/>
      <c r="S42" s="235"/>
    </row>
    <row r="43" spans="2:43" x14ac:dyDescent="0.25">
      <c r="B43" s="78" t="s">
        <v>1126</v>
      </c>
      <c r="C43" s="79"/>
      <c r="D43" s="79"/>
      <c r="E43" s="79"/>
      <c r="F43" s="105"/>
      <c r="G43" s="105"/>
      <c r="H43" s="105"/>
      <c r="I43" s="105"/>
      <c r="J43" s="105"/>
      <c r="K43" s="105"/>
      <c r="L43" s="105"/>
      <c r="M43" s="105"/>
      <c r="N43" s="7"/>
      <c r="O43" s="230" t="s">
        <v>1097</v>
      </c>
      <c r="P43" s="231"/>
      <c r="Q43" s="232"/>
      <c r="R43" s="236">
        <v>0.22650000000000001</v>
      </c>
      <c r="S43" s="237"/>
    </row>
    <row r="44" spans="2:43" ht="15" customHeight="1" x14ac:dyDescent="0.25">
      <c r="B44" s="80"/>
      <c r="C44" s="4"/>
      <c r="D44" s="4"/>
      <c r="E44" s="4"/>
      <c r="F44" s="4"/>
      <c r="G44" s="4"/>
      <c r="H44" s="69"/>
      <c r="I44" s="69"/>
      <c r="J44" s="69"/>
      <c r="K44" s="69"/>
      <c r="L44" s="69"/>
      <c r="M44" s="69"/>
      <c r="N44" s="7"/>
      <c r="O44" s="230" t="s">
        <v>1174</v>
      </c>
      <c r="P44" s="231"/>
      <c r="Q44" s="232"/>
      <c r="R44" s="228">
        <v>0.6</v>
      </c>
      <c r="S44" s="229"/>
    </row>
    <row r="45" spans="2:43" ht="15" customHeight="1" x14ac:dyDescent="0.25">
      <c r="B45" s="189" t="s">
        <v>33</v>
      </c>
      <c r="C45" s="82" t="s">
        <v>34</v>
      </c>
      <c r="D45" s="83" t="s">
        <v>1120</v>
      </c>
      <c r="E45" s="64"/>
      <c r="F45" s="90"/>
      <c r="G45" s="90"/>
      <c r="H45" s="69"/>
      <c r="I45" s="69"/>
      <c r="J45" s="69"/>
      <c r="K45" s="69"/>
      <c r="L45" s="69"/>
      <c r="M45" s="69"/>
      <c r="N45" s="7"/>
      <c r="O45" s="238" t="s">
        <v>1230</v>
      </c>
      <c r="P45" s="239"/>
      <c r="Q45" s="240"/>
      <c r="R45" s="241">
        <v>0.7</v>
      </c>
      <c r="S45" s="242"/>
      <c r="T45" s="136" t="s">
        <v>1231</v>
      </c>
    </row>
    <row r="46" spans="2:43" ht="15" customHeight="1" x14ac:dyDescent="0.25">
      <c r="B46" s="190"/>
      <c r="C46" s="82" t="s">
        <v>35</v>
      </c>
      <c r="D46" s="83" t="s">
        <v>1120</v>
      </c>
      <c r="E46" s="64"/>
      <c r="F46" s="90"/>
      <c r="G46" s="90"/>
      <c r="H46" s="69"/>
      <c r="I46" s="69"/>
      <c r="J46" s="69"/>
      <c r="K46" s="69"/>
      <c r="L46" s="69"/>
      <c r="M46" s="69"/>
      <c r="O46" s="230" t="s">
        <v>1105</v>
      </c>
      <c r="P46" s="231"/>
      <c r="Q46" s="232"/>
      <c r="R46" s="228">
        <v>0.3</v>
      </c>
      <c r="S46" s="229"/>
    </row>
    <row r="47" spans="2:43" x14ac:dyDescent="0.25">
      <c r="B47" s="191"/>
      <c r="C47" s="82" t="s">
        <v>36</v>
      </c>
      <c r="D47" s="83" t="s">
        <v>1120</v>
      </c>
      <c r="E47" s="64"/>
      <c r="F47" s="90"/>
      <c r="G47" s="90"/>
      <c r="H47" s="69"/>
      <c r="I47" s="69"/>
      <c r="J47" s="69"/>
      <c r="K47" s="69"/>
      <c r="L47" s="69"/>
      <c r="M47" s="69"/>
      <c r="O47" s="230" t="s">
        <v>1196</v>
      </c>
      <c r="P47" s="231"/>
      <c r="Q47" s="232"/>
      <c r="R47" s="228">
        <v>0.27</v>
      </c>
      <c r="S47" s="229"/>
    </row>
    <row r="48" spans="2:43" x14ac:dyDescent="0.25">
      <c r="B48" s="85"/>
      <c r="C48" s="77"/>
      <c r="D48" s="86"/>
      <c r="E48" s="77"/>
      <c r="F48" s="77"/>
      <c r="G48" s="77"/>
      <c r="H48" s="69"/>
      <c r="I48" s="69"/>
      <c r="J48" s="69"/>
      <c r="K48" s="69"/>
      <c r="L48" s="69"/>
      <c r="M48" s="69"/>
      <c r="O48" s="230" t="s">
        <v>1222</v>
      </c>
      <c r="P48" s="231"/>
      <c r="Q48" s="232"/>
      <c r="R48" s="266">
        <v>1.2</v>
      </c>
      <c r="S48" s="267"/>
    </row>
    <row r="49" spans="2:24" x14ac:dyDescent="0.25">
      <c r="B49" s="189" t="s">
        <v>27</v>
      </c>
      <c r="C49" s="82" t="s">
        <v>28</v>
      </c>
      <c r="D49" s="87" t="s">
        <v>1120</v>
      </c>
      <c r="E49" s="64"/>
      <c r="F49" s="90"/>
      <c r="G49" s="90"/>
      <c r="H49" s="69"/>
      <c r="I49" s="69"/>
      <c r="J49" s="69"/>
      <c r="K49" s="69"/>
      <c r="L49" s="69"/>
      <c r="M49" s="69"/>
      <c r="O49" s="147"/>
      <c r="P49" s="147"/>
      <c r="Q49" s="147"/>
      <c r="R49" s="148"/>
      <c r="S49" s="148"/>
    </row>
    <row r="50" spans="2:24" x14ac:dyDescent="0.25">
      <c r="B50" s="191"/>
      <c r="C50" s="82" t="s">
        <v>29</v>
      </c>
      <c r="D50" s="87" t="s">
        <v>1120</v>
      </c>
      <c r="E50" s="64"/>
      <c r="F50" s="90"/>
      <c r="G50" s="90"/>
      <c r="H50" s="69"/>
      <c r="I50" s="69"/>
      <c r="J50" s="69"/>
      <c r="K50" s="69"/>
      <c r="L50" s="69"/>
      <c r="M50" s="69"/>
      <c r="O50" s="147"/>
      <c r="P50" s="147"/>
      <c r="Q50" s="147"/>
      <c r="R50" s="148"/>
      <c r="S50" s="148"/>
    </row>
    <row r="51" spans="2:24" x14ac:dyDescent="0.25">
      <c r="B51" s="85"/>
      <c r="C51" s="90"/>
      <c r="D51" s="90"/>
      <c r="E51" s="90"/>
      <c r="F51" s="90"/>
      <c r="G51" s="90"/>
      <c r="H51" s="69"/>
      <c r="I51" s="69"/>
      <c r="J51" s="69"/>
      <c r="K51" s="69"/>
      <c r="L51" s="69"/>
      <c r="M51" s="69"/>
      <c r="O51" s="147"/>
      <c r="P51" s="147"/>
      <c r="Q51" s="147"/>
      <c r="R51" s="148"/>
      <c r="S51" s="148"/>
    </row>
    <row r="52" spans="2:24" x14ac:dyDescent="0.25">
      <c r="B52" s="219" t="s">
        <v>1190</v>
      </c>
      <c r="C52" s="408"/>
      <c r="D52" s="409"/>
      <c r="E52" s="410"/>
      <c r="F52" s="90"/>
      <c r="G52" s="90"/>
      <c r="H52" s="69"/>
      <c r="I52" s="69"/>
      <c r="J52" s="69"/>
      <c r="K52" s="69"/>
      <c r="L52" s="69"/>
      <c r="M52" s="69"/>
      <c r="O52" s="147"/>
      <c r="P52" s="147"/>
      <c r="Q52" s="147"/>
      <c r="R52" s="148"/>
      <c r="S52" s="148"/>
    </row>
    <row r="53" spans="2:24" x14ac:dyDescent="0.25">
      <c r="B53" s="421"/>
      <c r="C53" s="412"/>
      <c r="D53" s="413"/>
      <c r="E53" s="414"/>
      <c r="F53" s="90"/>
      <c r="G53" s="90"/>
      <c r="H53" s="69"/>
      <c r="I53" s="69"/>
      <c r="J53" s="69"/>
      <c r="K53" s="69"/>
      <c r="L53" s="69"/>
      <c r="M53" s="69"/>
      <c r="O53" s="147"/>
      <c r="P53" s="147"/>
      <c r="Q53" s="147"/>
      <c r="R53" s="148"/>
      <c r="S53" s="148"/>
    </row>
    <row r="54" spans="2:24" x14ac:dyDescent="0.25">
      <c r="B54" s="85"/>
      <c r="C54" s="90"/>
      <c r="D54" s="90"/>
      <c r="E54" s="90"/>
      <c r="F54" s="90"/>
      <c r="G54" s="90"/>
      <c r="H54" s="69"/>
      <c r="I54" s="69"/>
      <c r="J54" s="69"/>
      <c r="K54" s="69"/>
      <c r="L54" s="69"/>
      <c r="M54" s="69"/>
      <c r="O54" s="147"/>
      <c r="P54" s="147"/>
      <c r="Q54" s="147"/>
      <c r="R54" s="148"/>
      <c r="S54" s="148"/>
    </row>
    <row r="55" spans="2:24" x14ac:dyDescent="0.25">
      <c r="B55" s="215" t="s">
        <v>1263</v>
      </c>
      <c r="C55" s="408"/>
      <c r="D55" s="409"/>
      <c r="E55" s="410"/>
      <c r="F55" s="90"/>
      <c r="G55" s="90"/>
      <c r="H55" s="69"/>
      <c r="I55" s="69"/>
      <c r="J55" s="69"/>
      <c r="K55" s="69"/>
      <c r="L55" s="69"/>
      <c r="M55" s="69"/>
      <c r="O55" s="147"/>
      <c r="P55" s="147"/>
      <c r="Q55" s="147"/>
      <c r="R55" s="148"/>
      <c r="S55" s="148"/>
    </row>
    <row r="56" spans="2:24" x14ac:dyDescent="0.25">
      <c r="B56" s="215"/>
      <c r="C56" s="412"/>
      <c r="D56" s="413"/>
      <c r="E56" s="414"/>
      <c r="F56" s="90"/>
      <c r="G56" s="90"/>
      <c r="H56" s="69"/>
      <c r="I56" s="69"/>
      <c r="J56" s="69"/>
      <c r="K56" s="69"/>
      <c r="L56" s="69"/>
      <c r="M56" s="69"/>
      <c r="O56" s="147"/>
      <c r="P56" s="147"/>
      <c r="Q56" s="147"/>
      <c r="R56" s="148"/>
      <c r="S56" s="148"/>
    </row>
    <row r="57" spans="2:24" x14ac:dyDescent="0.25">
      <c r="B57" s="80"/>
      <c r="C57" s="4"/>
      <c r="D57" s="4"/>
      <c r="E57" s="4"/>
      <c r="F57" s="4"/>
      <c r="G57" s="4"/>
      <c r="H57" s="69"/>
      <c r="I57" s="69"/>
      <c r="J57" s="69"/>
      <c r="K57" s="69"/>
      <c r="L57" s="69"/>
      <c r="M57" s="69"/>
      <c r="O57" s="147"/>
      <c r="P57" s="147"/>
      <c r="Q57" s="147"/>
      <c r="R57" s="148"/>
      <c r="S57" s="148"/>
    </row>
    <row r="58" spans="2:24" ht="15" customHeight="1" x14ac:dyDescent="0.25">
      <c r="B58" s="219" t="s">
        <v>37</v>
      </c>
      <c r="C58" s="408">
        <v>40</v>
      </c>
      <c r="D58" s="409"/>
      <c r="E58" s="410"/>
      <c r="F58" s="90"/>
      <c r="G58" s="90"/>
      <c r="H58" s="69"/>
      <c r="I58" s="69"/>
      <c r="J58" s="69"/>
      <c r="K58" s="69"/>
      <c r="L58" s="69"/>
      <c r="M58" s="69"/>
      <c r="O58" s="147"/>
      <c r="P58" s="147"/>
      <c r="Q58" s="147"/>
      <c r="R58" s="148"/>
      <c r="S58" s="148"/>
    </row>
    <row r="59" spans="2:24" ht="15" customHeight="1" x14ac:dyDescent="0.25">
      <c r="B59" s="421"/>
      <c r="C59" s="422" t="s">
        <v>1264</v>
      </c>
      <c r="D59" s="423"/>
      <c r="E59" s="424"/>
      <c r="F59" s="114"/>
      <c r="G59" s="114"/>
      <c r="H59" s="69"/>
      <c r="I59" s="69"/>
      <c r="J59" s="69"/>
      <c r="K59" s="69"/>
      <c r="L59" s="69"/>
      <c r="M59" s="69"/>
      <c r="O59" s="147"/>
      <c r="P59" s="147"/>
      <c r="Q59" s="147"/>
      <c r="R59" s="148"/>
      <c r="S59" s="148"/>
    </row>
    <row r="60" spans="2:24" x14ac:dyDescent="0.25">
      <c r="B60" s="80"/>
      <c r="C60" s="4"/>
      <c r="D60" s="4"/>
      <c r="E60" s="4"/>
      <c r="F60" s="4"/>
      <c r="G60" s="4"/>
      <c r="H60" s="69"/>
      <c r="I60" s="69"/>
      <c r="J60" s="69"/>
      <c r="K60" s="69"/>
      <c r="L60" s="69"/>
      <c r="M60" s="69"/>
      <c r="O60" s="147"/>
      <c r="P60" s="147"/>
      <c r="Q60" s="147"/>
      <c r="R60" s="148"/>
      <c r="S60" s="148"/>
    </row>
    <row r="61" spans="2:24" x14ac:dyDescent="0.25">
      <c r="B61" s="219" t="s">
        <v>38</v>
      </c>
      <c r="C61" s="408"/>
      <c r="D61" s="409"/>
      <c r="E61" s="410"/>
      <c r="F61" s="90"/>
      <c r="G61" s="90"/>
      <c r="H61" s="69"/>
      <c r="I61" s="69"/>
      <c r="J61" s="69"/>
      <c r="K61" s="69"/>
      <c r="L61" s="69"/>
      <c r="M61" s="69"/>
      <c r="O61" s="147"/>
      <c r="P61" s="147"/>
      <c r="Q61" s="147"/>
      <c r="R61" s="148"/>
      <c r="S61" s="148"/>
    </row>
    <row r="62" spans="2:24" x14ac:dyDescent="0.25">
      <c r="B62" s="421"/>
      <c r="C62" s="422" t="s">
        <v>1265</v>
      </c>
      <c r="D62" s="423"/>
      <c r="E62" s="424"/>
      <c r="F62" s="114"/>
      <c r="G62" s="114"/>
      <c r="H62" s="69"/>
      <c r="I62" s="69"/>
      <c r="J62" s="69"/>
      <c r="K62" s="69"/>
      <c r="L62" s="69"/>
      <c r="M62" s="69"/>
      <c r="O62" s="147"/>
      <c r="P62" s="147"/>
      <c r="Q62" s="147"/>
      <c r="R62" s="148"/>
      <c r="S62" s="148"/>
    </row>
    <row r="63" spans="2:24" x14ac:dyDescent="0.25">
      <c r="B63" s="80"/>
      <c r="C63" s="4"/>
      <c r="D63" s="4"/>
      <c r="E63" s="4"/>
      <c r="F63" s="4"/>
      <c r="G63" s="4"/>
      <c r="H63" s="69"/>
      <c r="I63" s="69"/>
      <c r="J63" s="69"/>
      <c r="K63" s="69"/>
      <c r="L63" s="69"/>
      <c r="M63" s="69"/>
      <c r="O63" s="147"/>
      <c r="P63" s="147"/>
      <c r="Q63" s="147"/>
      <c r="R63" s="148"/>
      <c r="S63" s="148"/>
    </row>
    <row r="64" spans="2:24" ht="39.75" customHeight="1" x14ac:dyDescent="0.25">
      <c r="B64" s="347" t="s">
        <v>1291</v>
      </c>
      <c r="C64" s="349" t="s">
        <v>1127</v>
      </c>
      <c r="D64" s="349" t="s">
        <v>1185</v>
      </c>
      <c r="E64" s="350" t="s">
        <v>9</v>
      </c>
      <c r="F64" s="326" t="s">
        <v>1209</v>
      </c>
      <c r="G64" s="327"/>
      <c r="H64" s="326" t="s">
        <v>1210</v>
      </c>
      <c r="I64" s="327"/>
      <c r="J64" s="326" t="s">
        <v>1211</v>
      </c>
      <c r="K64" s="327"/>
      <c r="L64" s="326" t="s">
        <v>1212</v>
      </c>
      <c r="M64" s="327"/>
      <c r="O64" s="140"/>
      <c r="P64" s="140">
        <f>SUM(P68:P100)</f>
        <v>0</v>
      </c>
      <c r="Q64" s="140">
        <f t="shared" ref="Q64:X64" si="4">SUM(Q68:Q100)</f>
        <v>0</v>
      </c>
      <c r="R64" s="140">
        <f t="shared" si="4"/>
        <v>0</v>
      </c>
      <c r="S64" s="140">
        <f t="shared" si="4"/>
        <v>0</v>
      </c>
      <c r="T64" s="140">
        <f t="shared" si="4"/>
        <v>0</v>
      </c>
      <c r="U64" s="140">
        <f t="shared" si="4"/>
        <v>0</v>
      </c>
      <c r="V64" s="140">
        <f t="shared" si="4"/>
        <v>0</v>
      </c>
      <c r="W64" s="140">
        <f t="shared" si="4"/>
        <v>0</v>
      </c>
      <c r="X64" s="140">
        <f t="shared" si="4"/>
        <v>0</v>
      </c>
    </row>
    <row r="65" spans="2:24" ht="51" customHeight="1" x14ac:dyDescent="0.25">
      <c r="B65" s="348"/>
      <c r="C65" s="348"/>
      <c r="D65" s="348"/>
      <c r="E65" s="351"/>
      <c r="F65" s="321" t="s">
        <v>1289</v>
      </c>
      <c r="G65" s="321" t="s">
        <v>1290</v>
      </c>
      <c r="H65" s="321" t="s">
        <v>1289</v>
      </c>
      <c r="I65" s="321" t="s">
        <v>1290</v>
      </c>
      <c r="J65" s="321" t="s">
        <v>1289</v>
      </c>
      <c r="K65" s="321" t="s">
        <v>1290</v>
      </c>
      <c r="L65" s="321" t="s">
        <v>1289</v>
      </c>
      <c r="M65" s="321" t="s">
        <v>1290</v>
      </c>
      <c r="O65" s="323" t="s">
        <v>1127</v>
      </c>
      <c r="P65" s="323" t="s">
        <v>1185</v>
      </c>
      <c r="Q65" s="323" t="s">
        <v>1209</v>
      </c>
      <c r="R65" s="323"/>
      <c r="S65" s="323" t="s">
        <v>1210</v>
      </c>
      <c r="T65" s="323"/>
      <c r="U65" s="323" t="s">
        <v>1211</v>
      </c>
      <c r="V65" s="323"/>
      <c r="W65" s="323" t="s">
        <v>1212</v>
      </c>
      <c r="X65" s="323"/>
    </row>
    <row r="66" spans="2:24" ht="51" customHeight="1" x14ac:dyDescent="0.25">
      <c r="B66" s="191"/>
      <c r="C66" s="191"/>
      <c r="D66" s="191"/>
      <c r="E66" s="352"/>
      <c r="F66" s="322"/>
      <c r="G66" s="322"/>
      <c r="H66" s="322"/>
      <c r="I66" s="322"/>
      <c r="J66" s="322"/>
      <c r="K66" s="322"/>
      <c r="L66" s="322"/>
      <c r="M66" s="322"/>
      <c r="O66" s="323"/>
      <c r="P66" s="323"/>
      <c r="Q66" s="323" t="s">
        <v>1292</v>
      </c>
      <c r="R66" s="323" t="s">
        <v>1293</v>
      </c>
      <c r="S66" s="323" t="s">
        <v>1292</v>
      </c>
      <c r="T66" s="323" t="s">
        <v>1293</v>
      </c>
      <c r="U66" s="323" t="s">
        <v>1292</v>
      </c>
      <c r="V66" s="323" t="s">
        <v>1293</v>
      </c>
      <c r="W66" s="323" t="s">
        <v>1292</v>
      </c>
      <c r="X66" s="323" t="s">
        <v>1293</v>
      </c>
    </row>
    <row r="67" spans="2:24" x14ac:dyDescent="0.25">
      <c r="B67" s="64"/>
      <c r="C67" s="84">
        <f>IF(ISBLANK(B67),0,VLOOKUP(B67,Lists!$A$1038:$B$1071,2,TRUE))</f>
        <v>0</v>
      </c>
      <c r="D67" s="84">
        <f>IF(ISBLANK(B67),0,VLOOKUP(B67,Lists!$A$1038:$C$1071,3,TRUE))</f>
        <v>0</v>
      </c>
      <c r="E67" s="59"/>
      <c r="F67" s="64"/>
      <c r="G67" s="64"/>
      <c r="H67" s="64"/>
      <c r="I67" s="64"/>
      <c r="J67" s="64"/>
      <c r="K67" s="64"/>
      <c r="L67" s="64"/>
      <c r="M67" s="64"/>
      <c r="O67" s="323"/>
      <c r="P67" s="323"/>
      <c r="Q67" s="323"/>
      <c r="R67" s="323"/>
      <c r="S67" s="323"/>
      <c r="T67" s="323"/>
      <c r="U67" s="323"/>
      <c r="V67" s="323"/>
      <c r="W67" s="323"/>
      <c r="X67" s="323"/>
    </row>
    <row r="68" spans="2:24" x14ac:dyDescent="0.25">
      <c r="B68" s="64"/>
      <c r="C68" s="84">
        <f>IF(ISBLANK(B68),0,VLOOKUP(B68,Lists!$A$1038:$B$1071,2,TRUE))</f>
        <v>0</v>
      </c>
      <c r="D68" s="84">
        <f>IF(ISBLANK(B68),0,VLOOKUP(B68,Lists!$A$1038:$C$1071,3,TRUE))</f>
        <v>0</v>
      </c>
      <c r="E68" s="59"/>
      <c r="F68" s="64"/>
      <c r="G68" s="64"/>
      <c r="H68" s="64"/>
      <c r="I68" s="64"/>
      <c r="J68" s="64"/>
      <c r="K68" s="64"/>
      <c r="L68" s="64"/>
      <c r="M68" s="64"/>
      <c r="O68" s="141">
        <f t="shared" ref="O68:O81" si="5">C67*E67</f>
        <v>0</v>
      </c>
      <c r="P68" s="141">
        <f t="shared" ref="P68:P81" si="6">D67*E67</f>
        <v>0</v>
      </c>
      <c r="Q68" s="141">
        <f t="shared" ref="Q68:Q81" si="7">O68*F67</f>
        <v>0</v>
      </c>
      <c r="R68" s="141">
        <f t="shared" ref="R68:R81" si="8">O68*G67</f>
        <v>0</v>
      </c>
      <c r="S68" s="141">
        <f t="shared" ref="S68:S81" si="9">O68*H67</f>
        <v>0</v>
      </c>
      <c r="T68" s="141">
        <f t="shared" ref="T68:T81" si="10">O68*I67</f>
        <v>0</v>
      </c>
      <c r="U68" s="141">
        <f t="shared" ref="U68:U81" si="11">O68*J67</f>
        <v>0</v>
      </c>
      <c r="V68" s="141">
        <f t="shared" ref="V68:V81" si="12">O68*K67</f>
        <v>0</v>
      </c>
      <c r="W68" s="141">
        <f t="shared" ref="W68:W81" si="13">O68*L67</f>
        <v>0</v>
      </c>
      <c r="X68" s="141">
        <f t="shared" ref="X68:X81" si="14">O68*M67</f>
        <v>0</v>
      </c>
    </row>
    <row r="69" spans="2:24" x14ac:dyDescent="0.25">
      <c r="B69" s="64"/>
      <c r="C69" s="84">
        <f>IF(ISBLANK(B69),0,VLOOKUP(B69,Lists!$A$1038:$B$1071,2,TRUE))</f>
        <v>0</v>
      </c>
      <c r="D69" s="84">
        <f>IF(ISBLANK(B69),0,VLOOKUP(B69,Lists!$A$1038:$C$1071,3,TRUE))</f>
        <v>0</v>
      </c>
      <c r="E69" s="59"/>
      <c r="F69" s="64"/>
      <c r="G69" s="64"/>
      <c r="H69" s="64"/>
      <c r="I69" s="64"/>
      <c r="J69" s="64"/>
      <c r="K69" s="64"/>
      <c r="L69" s="64"/>
      <c r="M69" s="64"/>
      <c r="O69" s="141">
        <f t="shared" si="5"/>
        <v>0</v>
      </c>
      <c r="P69" s="141">
        <f t="shared" si="6"/>
        <v>0</v>
      </c>
      <c r="Q69" s="141">
        <f t="shared" si="7"/>
        <v>0</v>
      </c>
      <c r="R69" s="141">
        <f t="shared" si="8"/>
        <v>0</v>
      </c>
      <c r="S69" s="141">
        <f t="shared" si="9"/>
        <v>0</v>
      </c>
      <c r="T69" s="141">
        <f t="shared" si="10"/>
        <v>0</v>
      </c>
      <c r="U69" s="141">
        <f t="shared" si="11"/>
        <v>0</v>
      </c>
      <c r="V69" s="141">
        <f t="shared" si="12"/>
        <v>0</v>
      </c>
      <c r="W69" s="141">
        <f t="shared" si="13"/>
        <v>0</v>
      </c>
      <c r="X69" s="141">
        <f t="shared" si="14"/>
        <v>0</v>
      </c>
    </row>
    <row r="70" spans="2:24" x14ac:dyDescent="0.25">
      <c r="B70" s="64"/>
      <c r="C70" s="84">
        <f>IF(ISBLANK(B70),0,VLOOKUP(B70,Lists!$A$1038:$B$1071,2,TRUE))</f>
        <v>0</v>
      </c>
      <c r="D70" s="84">
        <f>IF(ISBLANK(B70),0,VLOOKUP(B70,Lists!$A$1038:$C$1071,3,TRUE))</f>
        <v>0</v>
      </c>
      <c r="E70" s="59"/>
      <c r="F70" s="64"/>
      <c r="G70" s="64"/>
      <c r="H70" s="64"/>
      <c r="I70" s="64"/>
      <c r="J70" s="64"/>
      <c r="K70" s="64"/>
      <c r="L70" s="64"/>
      <c r="M70" s="64"/>
      <c r="O70" s="141">
        <f t="shared" si="5"/>
        <v>0</v>
      </c>
      <c r="P70" s="141">
        <f t="shared" si="6"/>
        <v>0</v>
      </c>
      <c r="Q70" s="141">
        <f t="shared" si="7"/>
        <v>0</v>
      </c>
      <c r="R70" s="141">
        <f t="shared" si="8"/>
        <v>0</v>
      </c>
      <c r="S70" s="141">
        <f t="shared" si="9"/>
        <v>0</v>
      </c>
      <c r="T70" s="141">
        <f t="shared" si="10"/>
        <v>0</v>
      </c>
      <c r="U70" s="141">
        <f t="shared" si="11"/>
        <v>0</v>
      </c>
      <c r="V70" s="141">
        <f t="shared" si="12"/>
        <v>0</v>
      </c>
      <c r="W70" s="141">
        <f t="shared" si="13"/>
        <v>0</v>
      </c>
      <c r="X70" s="141">
        <f t="shared" si="14"/>
        <v>0</v>
      </c>
    </row>
    <row r="71" spans="2:24" x14ac:dyDescent="0.25">
      <c r="B71" s="64"/>
      <c r="C71" s="84">
        <f>IF(ISBLANK(B71),0,VLOOKUP(B71,Lists!$A$1038:$B$1071,2,TRUE))</f>
        <v>0</v>
      </c>
      <c r="D71" s="84">
        <f>IF(ISBLANK(B71),0,VLOOKUP(B71,Lists!$A$1038:$C$1071,3,TRUE))</f>
        <v>0</v>
      </c>
      <c r="E71" s="59"/>
      <c r="F71" s="64"/>
      <c r="G71" s="64"/>
      <c r="H71" s="64"/>
      <c r="I71" s="64"/>
      <c r="J71" s="64"/>
      <c r="K71" s="64"/>
      <c r="L71" s="64"/>
      <c r="M71" s="64"/>
      <c r="O71" s="141">
        <f t="shared" si="5"/>
        <v>0</v>
      </c>
      <c r="P71" s="141">
        <f t="shared" si="6"/>
        <v>0</v>
      </c>
      <c r="Q71" s="141">
        <f t="shared" si="7"/>
        <v>0</v>
      </c>
      <c r="R71" s="141">
        <f t="shared" si="8"/>
        <v>0</v>
      </c>
      <c r="S71" s="141">
        <f t="shared" si="9"/>
        <v>0</v>
      </c>
      <c r="T71" s="141">
        <f t="shared" si="10"/>
        <v>0</v>
      </c>
      <c r="U71" s="141">
        <f t="shared" si="11"/>
        <v>0</v>
      </c>
      <c r="V71" s="141">
        <f t="shared" si="12"/>
        <v>0</v>
      </c>
      <c r="W71" s="141">
        <f t="shared" si="13"/>
        <v>0</v>
      </c>
      <c r="X71" s="141">
        <f t="shared" si="14"/>
        <v>0</v>
      </c>
    </row>
    <row r="72" spans="2:24" x14ac:dyDescent="0.25">
      <c r="B72" s="64"/>
      <c r="C72" s="84">
        <f>IF(ISBLANK(B72),0,VLOOKUP(B72,Lists!$A$1038:$B$1071,2,TRUE))</f>
        <v>0</v>
      </c>
      <c r="D72" s="84">
        <f>IF(ISBLANK(B72),0,VLOOKUP(B72,Lists!$A$1038:$C$1071,3,TRUE))</f>
        <v>0</v>
      </c>
      <c r="E72" s="59"/>
      <c r="F72" s="64"/>
      <c r="G72" s="64"/>
      <c r="H72" s="64"/>
      <c r="I72" s="64"/>
      <c r="J72" s="64"/>
      <c r="K72" s="64"/>
      <c r="L72" s="64"/>
      <c r="M72" s="64"/>
      <c r="O72" s="141">
        <f t="shared" si="5"/>
        <v>0</v>
      </c>
      <c r="P72" s="141">
        <f t="shared" si="6"/>
        <v>0</v>
      </c>
      <c r="Q72" s="141">
        <f t="shared" si="7"/>
        <v>0</v>
      </c>
      <c r="R72" s="141">
        <f t="shared" si="8"/>
        <v>0</v>
      </c>
      <c r="S72" s="141">
        <f t="shared" si="9"/>
        <v>0</v>
      </c>
      <c r="T72" s="141">
        <f t="shared" si="10"/>
        <v>0</v>
      </c>
      <c r="U72" s="141">
        <f t="shared" si="11"/>
        <v>0</v>
      </c>
      <c r="V72" s="141">
        <f t="shared" si="12"/>
        <v>0</v>
      </c>
      <c r="W72" s="141">
        <f t="shared" si="13"/>
        <v>0</v>
      </c>
      <c r="X72" s="141">
        <f t="shared" si="14"/>
        <v>0</v>
      </c>
    </row>
    <row r="73" spans="2:24" x14ac:dyDescent="0.25">
      <c r="B73" s="64"/>
      <c r="C73" s="84">
        <f>IF(ISBLANK(B73),0,VLOOKUP(B73,Lists!$A$1038:$B$1071,2,TRUE))</f>
        <v>0</v>
      </c>
      <c r="D73" s="84">
        <f>IF(ISBLANK(B73),0,VLOOKUP(B73,Lists!$A$1038:$C$1071,3,TRUE))</f>
        <v>0</v>
      </c>
      <c r="E73" s="59"/>
      <c r="F73" s="64"/>
      <c r="G73" s="64"/>
      <c r="H73" s="64"/>
      <c r="I73" s="64"/>
      <c r="J73" s="64"/>
      <c r="K73" s="64"/>
      <c r="L73" s="64"/>
      <c r="M73" s="64"/>
      <c r="O73" s="141">
        <f t="shared" si="5"/>
        <v>0</v>
      </c>
      <c r="P73" s="141">
        <f t="shared" si="6"/>
        <v>0</v>
      </c>
      <c r="Q73" s="141">
        <f t="shared" si="7"/>
        <v>0</v>
      </c>
      <c r="R73" s="141">
        <f t="shared" si="8"/>
        <v>0</v>
      </c>
      <c r="S73" s="141">
        <f t="shared" si="9"/>
        <v>0</v>
      </c>
      <c r="T73" s="141">
        <f t="shared" si="10"/>
        <v>0</v>
      </c>
      <c r="U73" s="141">
        <f t="shared" si="11"/>
        <v>0</v>
      </c>
      <c r="V73" s="141">
        <f t="shared" si="12"/>
        <v>0</v>
      </c>
      <c r="W73" s="141">
        <f t="shared" si="13"/>
        <v>0</v>
      </c>
      <c r="X73" s="141">
        <f t="shared" si="14"/>
        <v>0</v>
      </c>
    </row>
    <row r="74" spans="2:24" x14ac:dyDescent="0.25">
      <c r="B74" s="64"/>
      <c r="C74" s="84">
        <f>IF(ISBLANK(B74),0,VLOOKUP(B74,Lists!$A$1038:$B$1071,2,TRUE))</f>
        <v>0</v>
      </c>
      <c r="D74" s="84">
        <f>IF(ISBLANK(B74),0,VLOOKUP(B74,Lists!$A$1038:$C$1071,3,TRUE))</f>
        <v>0</v>
      </c>
      <c r="E74" s="59"/>
      <c r="F74" s="64"/>
      <c r="G74" s="64"/>
      <c r="H74" s="64"/>
      <c r="I74" s="64"/>
      <c r="J74" s="64"/>
      <c r="K74" s="64"/>
      <c r="L74" s="64"/>
      <c r="M74" s="64"/>
      <c r="O74" s="141">
        <f t="shared" si="5"/>
        <v>0</v>
      </c>
      <c r="P74" s="141">
        <f t="shared" si="6"/>
        <v>0</v>
      </c>
      <c r="Q74" s="141">
        <f t="shared" si="7"/>
        <v>0</v>
      </c>
      <c r="R74" s="141">
        <f t="shared" si="8"/>
        <v>0</v>
      </c>
      <c r="S74" s="141">
        <f t="shared" si="9"/>
        <v>0</v>
      </c>
      <c r="T74" s="141">
        <f t="shared" si="10"/>
        <v>0</v>
      </c>
      <c r="U74" s="141">
        <f t="shared" si="11"/>
        <v>0</v>
      </c>
      <c r="V74" s="141">
        <f t="shared" si="12"/>
        <v>0</v>
      </c>
      <c r="W74" s="141">
        <f t="shared" si="13"/>
        <v>0</v>
      </c>
      <c r="X74" s="141">
        <f t="shared" si="14"/>
        <v>0</v>
      </c>
    </row>
    <row r="75" spans="2:24" x14ac:dyDescent="0.25">
      <c r="B75" s="64"/>
      <c r="C75" s="84">
        <f>IF(ISBLANK(B75),0,VLOOKUP(B75,Lists!$A$1038:$B$1071,2,TRUE))</f>
        <v>0</v>
      </c>
      <c r="D75" s="84">
        <f>IF(ISBLANK(B75),0,VLOOKUP(B75,Lists!$A$1038:$C$1071,3,TRUE))</f>
        <v>0</v>
      </c>
      <c r="E75" s="59"/>
      <c r="F75" s="64"/>
      <c r="G75" s="64"/>
      <c r="H75" s="64"/>
      <c r="I75" s="64"/>
      <c r="J75" s="64"/>
      <c r="K75" s="64"/>
      <c r="L75" s="64"/>
      <c r="M75" s="64"/>
      <c r="O75" s="141">
        <f t="shared" si="5"/>
        <v>0</v>
      </c>
      <c r="P75" s="141">
        <f t="shared" si="6"/>
        <v>0</v>
      </c>
      <c r="Q75" s="141">
        <f t="shared" si="7"/>
        <v>0</v>
      </c>
      <c r="R75" s="141">
        <f t="shared" si="8"/>
        <v>0</v>
      </c>
      <c r="S75" s="141">
        <f t="shared" si="9"/>
        <v>0</v>
      </c>
      <c r="T75" s="141">
        <f t="shared" si="10"/>
        <v>0</v>
      </c>
      <c r="U75" s="141">
        <f t="shared" si="11"/>
        <v>0</v>
      </c>
      <c r="V75" s="141">
        <f t="shared" si="12"/>
        <v>0</v>
      </c>
      <c r="W75" s="141">
        <f t="shared" si="13"/>
        <v>0</v>
      </c>
      <c r="X75" s="141">
        <f t="shared" si="14"/>
        <v>0</v>
      </c>
    </row>
    <row r="76" spans="2:24" x14ac:dyDescent="0.25">
      <c r="B76" s="64"/>
      <c r="C76" s="84">
        <f>IF(ISBLANK(B76),0,VLOOKUP(B76,Lists!$A$1038:$B$1071,2,TRUE))</f>
        <v>0</v>
      </c>
      <c r="D76" s="84">
        <f>IF(ISBLANK(B76),0,VLOOKUP(B76,Lists!$A$1038:$C$1071,3,TRUE))</f>
        <v>0</v>
      </c>
      <c r="E76" s="59"/>
      <c r="F76" s="64"/>
      <c r="G76" s="64"/>
      <c r="H76" s="64"/>
      <c r="I76" s="64"/>
      <c r="J76" s="64"/>
      <c r="K76" s="64"/>
      <c r="L76" s="64"/>
      <c r="M76" s="64"/>
      <c r="O76" s="141">
        <f t="shared" si="5"/>
        <v>0</v>
      </c>
      <c r="P76" s="141">
        <f t="shared" si="6"/>
        <v>0</v>
      </c>
      <c r="Q76" s="141">
        <f t="shared" si="7"/>
        <v>0</v>
      </c>
      <c r="R76" s="141">
        <f t="shared" si="8"/>
        <v>0</v>
      </c>
      <c r="S76" s="141">
        <f t="shared" si="9"/>
        <v>0</v>
      </c>
      <c r="T76" s="141">
        <f t="shared" si="10"/>
        <v>0</v>
      </c>
      <c r="U76" s="141">
        <f t="shared" si="11"/>
        <v>0</v>
      </c>
      <c r="V76" s="141">
        <f t="shared" si="12"/>
        <v>0</v>
      </c>
      <c r="W76" s="141">
        <f t="shared" si="13"/>
        <v>0</v>
      </c>
      <c r="X76" s="141">
        <f t="shared" si="14"/>
        <v>0</v>
      </c>
    </row>
    <row r="77" spans="2:24" x14ac:dyDescent="0.25">
      <c r="B77" s="64"/>
      <c r="C77" s="84">
        <f>IF(ISBLANK(B77),0,VLOOKUP(B77,Lists!$A$1038:$B$1071,2,TRUE))</f>
        <v>0</v>
      </c>
      <c r="D77" s="84">
        <f>IF(ISBLANK(B77),0,VLOOKUP(B77,Lists!$A$1038:$C$1071,3,TRUE))</f>
        <v>0</v>
      </c>
      <c r="E77" s="59"/>
      <c r="F77" s="64"/>
      <c r="G77" s="64"/>
      <c r="H77" s="64"/>
      <c r="I77" s="64"/>
      <c r="J77" s="64"/>
      <c r="K77" s="64"/>
      <c r="L77" s="64"/>
      <c r="M77" s="64"/>
      <c r="O77" s="141">
        <f t="shared" si="5"/>
        <v>0</v>
      </c>
      <c r="P77" s="141">
        <f t="shared" si="6"/>
        <v>0</v>
      </c>
      <c r="Q77" s="141">
        <f t="shared" si="7"/>
        <v>0</v>
      </c>
      <c r="R77" s="141">
        <f t="shared" si="8"/>
        <v>0</v>
      </c>
      <c r="S77" s="141">
        <f t="shared" si="9"/>
        <v>0</v>
      </c>
      <c r="T77" s="141">
        <f t="shared" si="10"/>
        <v>0</v>
      </c>
      <c r="U77" s="141">
        <f t="shared" si="11"/>
        <v>0</v>
      </c>
      <c r="V77" s="141">
        <f t="shared" si="12"/>
        <v>0</v>
      </c>
      <c r="W77" s="141">
        <f t="shared" si="13"/>
        <v>0</v>
      </c>
      <c r="X77" s="141">
        <f t="shared" si="14"/>
        <v>0</v>
      </c>
    </row>
    <row r="78" spans="2:24" x14ac:dyDescent="0.25">
      <c r="B78" s="64"/>
      <c r="C78" s="84">
        <f>IF(ISBLANK(B78),0,VLOOKUP(B78,Lists!$A$1038:$B$1071,2,TRUE))</f>
        <v>0</v>
      </c>
      <c r="D78" s="84">
        <f>IF(ISBLANK(B78),0,VLOOKUP(B78,Lists!$A$1038:$C$1071,3,TRUE))</f>
        <v>0</v>
      </c>
      <c r="E78" s="59"/>
      <c r="F78" s="64"/>
      <c r="G78" s="64"/>
      <c r="H78" s="64"/>
      <c r="I78" s="64"/>
      <c r="J78" s="64"/>
      <c r="K78" s="64"/>
      <c r="L78" s="64"/>
      <c r="M78" s="64"/>
      <c r="O78" s="141">
        <f t="shared" si="5"/>
        <v>0</v>
      </c>
      <c r="P78" s="141">
        <f t="shared" si="6"/>
        <v>0</v>
      </c>
      <c r="Q78" s="141">
        <f t="shared" si="7"/>
        <v>0</v>
      </c>
      <c r="R78" s="141">
        <f t="shared" si="8"/>
        <v>0</v>
      </c>
      <c r="S78" s="141">
        <f t="shared" si="9"/>
        <v>0</v>
      </c>
      <c r="T78" s="141">
        <f t="shared" si="10"/>
        <v>0</v>
      </c>
      <c r="U78" s="141">
        <f t="shared" si="11"/>
        <v>0</v>
      </c>
      <c r="V78" s="141">
        <f t="shared" si="12"/>
        <v>0</v>
      </c>
      <c r="W78" s="141">
        <f t="shared" si="13"/>
        <v>0</v>
      </c>
      <c r="X78" s="141">
        <f t="shared" si="14"/>
        <v>0</v>
      </c>
    </row>
    <row r="79" spans="2:24" x14ac:dyDescent="0.25">
      <c r="B79" s="64"/>
      <c r="C79" s="84">
        <f>IF(ISBLANK(B79),0,VLOOKUP(B79,Lists!$A$1038:$B$1071,2,TRUE))</f>
        <v>0</v>
      </c>
      <c r="D79" s="84">
        <f>IF(ISBLANK(B79),0,VLOOKUP(B79,Lists!$A$1038:$C$1071,3,TRUE))</f>
        <v>0</v>
      </c>
      <c r="E79" s="59"/>
      <c r="F79" s="64"/>
      <c r="G79" s="64"/>
      <c r="H79" s="64"/>
      <c r="I79" s="64"/>
      <c r="J79" s="64"/>
      <c r="K79" s="64"/>
      <c r="L79" s="64"/>
      <c r="M79" s="64"/>
      <c r="O79" s="141">
        <f t="shared" si="5"/>
        <v>0</v>
      </c>
      <c r="P79" s="141">
        <f t="shared" si="6"/>
        <v>0</v>
      </c>
      <c r="Q79" s="141">
        <f t="shared" si="7"/>
        <v>0</v>
      </c>
      <c r="R79" s="141">
        <f t="shared" si="8"/>
        <v>0</v>
      </c>
      <c r="S79" s="141">
        <f t="shared" si="9"/>
        <v>0</v>
      </c>
      <c r="T79" s="141">
        <f t="shared" si="10"/>
        <v>0</v>
      </c>
      <c r="U79" s="141">
        <f t="shared" si="11"/>
        <v>0</v>
      </c>
      <c r="V79" s="141">
        <f t="shared" si="12"/>
        <v>0</v>
      </c>
      <c r="W79" s="141">
        <f t="shared" si="13"/>
        <v>0</v>
      </c>
      <c r="X79" s="141">
        <f t="shared" si="14"/>
        <v>0</v>
      </c>
    </row>
    <row r="80" spans="2:24" x14ac:dyDescent="0.25">
      <c r="B80" s="64"/>
      <c r="C80" s="84">
        <f>IF(ISBLANK(B80),0,VLOOKUP(B80,Lists!$A$1038:$B$1071,2,TRUE))</f>
        <v>0</v>
      </c>
      <c r="D80" s="84">
        <f>IF(ISBLANK(B80),0,VLOOKUP(B80,Lists!$A$1038:$C$1071,3,TRUE))</f>
        <v>0</v>
      </c>
      <c r="E80" s="59"/>
      <c r="F80" s="64"/>
      <c r="G80" s="64"/>
      <c r="H80" s="64"/>
      <c r="I80" s="64"/>
      <c r="J80" s="64"/>
      <c r="K80" s="64"/>
      <c r="L80" s="64"/>
      <c r="M80" s="64"/>
      <c r="O80" s="141">
        <f t="shared" si="5"/>
        <v>0</v>
      </c>
      <c r="P80" s="141">
        <f t="shared" si="6"/>
        <v>0</v>
      </c>
      <c r="Q80" s="141">
        <f t="shared" si="7"/>
        <v>0</v>
      </c>
      <c r="R80" s="141">
        <f t="shared" si="8"/>
        <v>0</v>
      </c>
      <c r="S80" s="141">
        <f t="shared" si="9"/>
        <v>0</v>
      </c>
      <c r="T80" s="141">
        <f t="shared" si="10"/>
        <v>0</v>
      </c>
      <c r="U80" s="141">
        <f t="shared" si="11"/>
        <v>0</v>
      </c>
      <c r="V80" s="141">
        <f t="shared" si="12"/>
        <v>0</v>
      </c>
      <c r="W80" s="141">
        <f t="shared" si="13"/>
        <v>0</v>
      </c>
      <c r="X80" s="141">
        <f t="shared" si="14"/>
        <v>0</v>
      </c>
    </row>
    <row r="81" spans="2:24" x14ac:dyDescent="0.25">
      <c r="B81" s="80"/>
      <c r="C81" s="4"/>
      <c r="D81" s="4"/>
      <c r="E81" s="4"/>
      <c r="F81" s="4"/>
      <c r="G81" s="4"/>
      <c r="H81" s="69"/>
      <c r="I81" s="69"/>
      <c r="J81" s="69"/>
      <c r="K81" s="69"/>
      <c r="L81" s="69"/>
      <c r="M81" s="69"/>
      <c r="O81" s="141">
        <f t="shared" si="5"/>
        <v>0</v>
      </c>
      <c r="P81" s="141">
        <f t="shared" si="6"/>
        <v>0</v>
      </c>
      <c r="Q81" s="141">
        <f t="shared" si="7"/>
        <v>0</v>
      </c>
      <c r="R81" s="141">
        <f t="shared" si="8"/>
        <v>0</v>
      </c>
      <c r="S81" s="141">
        <f t="shared" si="9"/>
        <v>0</v>
      </c>
      <c r="T81" s="141">
        <f t="shared" si="10"/>
        <v>0</v>
      </c>
      <c r="U81" s="141">
        <f t="shared" si="11"/>
        <v>0</v>
      </c>
      <c r="V81" s="141">
        <f t="shared" si="12"/>
        <v>0</v>
      </c>
      <c r="W81" s="141">
        <f t="shared" si="13"/>
        <v>0</v>
      </c>
      <c r="X81" s="141">
        <f t="shared" si="14"/>
        <v>0</v>
      </c>
    </row>
    <row r="82" spans="2:24" ht="33" customHeight="1" x14ac:dyDescent="0.25">
      <c r="B82" s="347" t="s">
        <v>1223</v>
      </c>
      <c r="C82" s="349" t="s">
        <v>1294</v>
      </c>
      <c r="D82" s="349" t="s">
        <v>1185</v>
      </c>
      <c r="E82" s="350" t="s">
        <v>9</v>
      </c>
      <c r="F82" s="326" t="s">
        <v>1209</v>
      </c>
      <c r="G82" s="327"/>
      <c r="H82" s="326" t="s">
        <v>1210</v>
      </c>
      <c r="I82" s="327"/>
      <c r="J82" s="326" t="s">
        <v>1211</v>
      </c>
      <c r="K82" s="327"/>
      <c r="L82" s="326" t="s">
        <v>1212</v>
      </c>
      <c r="M82" s="327"/>
      <c r="O82" s="141"/>
      <c r="P82" s="141"/>
      <c r="Q82" s="141"/>
      <c r="R82" s="141"/>
      <c r="S82" s="141"/>
      <c r="T82" s="141"/>
      <c r="U82" s="141"/>
      <c r="V82" s="141"/>
      <c r="W82" s="141"/>
      <c r="X82" s="141"/>
    </row>
    <row r="83" spans="2:24" ht="53.25" customHeight="1" x14ac:dyDescent="0.25">
      <c r="B83" s="348"/>
      <c r="C83" s="348"/>
      <c r="D83" s="348"/>
      <c r="E83" s="351"/>
      <c r="F83" s="321" t="s">
        <v>1289</v>
      </c>
      <c r="G83" s="321" t="s">
        <v>1290</v>
      </c>
      <c r="H83" s="321" t="s">
        <v>1289</v>
      </c>
      <c r="I83" s="321" t="s">
        <v>1290</v>
      </c>
      <c r="J83" s="321" t="s">
        <v>1289</v>
      </c>
      <c r="K83" s="321" t="s">
        <v>1290</v>
      </c>
      <c r="L83" s="321" t="s">
        <v>1289</v>
      </c>
      <c r="M83" s="321" t="s">
        <v>1290</v>
      </c>
      <c r="O83" s="141"/>
      <c r="P83" s="141"/>
      <c r="Q83" s="141"/>
      <c r="R83" s="141"/>
      <c r="S83" s="141"/>
      <c r="T83" s="141"/>
      <c r="U83" s="141"/>
      <c r="V83" s="141"/>
      <c r="W83" s="141"/>
      <c r="X83" s="141"/>
    </row>
    <row r="84" spans="2:24" ht="53.25" customHeight="1" x14ac:dyDescent="0.25">
      <c r="B84" s="191"/>
      <c r="C84" s="191"/>
      <c r="D84" s="191"/>
      <c r="E84" s="352"/>
      <c r="F84" s="322"/>
      <c r="G84" s="322"/>
      <c r="H84" s="322"/>
      <c r="I84" s="322"/>
      <c r="J84" s="322"/>
      <c r="K84" s="322"/>
      <c r="L84" s="322"/>
      <c r="M84" s="322"/>
      <c r="O84" s="141"/>
      <c r="P84" s="141"/>
      <c r="Q84" s="141"/>
      <c r="R84" s="141"/>
      <c r="S84" s="141"/>
      <c r="T84" s="141"/>
      <c r="U84" s="141"/>
      <c r="V84" s="141"/>
      <c r="W84" s="141"/>
      <c r="X84" s="141"/>
    </row>
    <row r="85" spans="2:24" x14ac:dyDescent="0.25">
      <c r="B85" s="64"/>
      <c r="C85" s="64"/>
      <c r="D85" s="64"/>
      <c r="E85" s="59"/>
      <c r="F85" s="64"/>
      <c r="G85" s="64"/>
      <c r="H85" s="64"/>
      <c r="I85" s="64"/>
      <c r="J85" s="64"/>
      <c r="K85" s="64"/>
      <c r="L85" s="64"/>
      <c r="M85" s="64"/>
      <c r="O85" s="141"/>
      <c r="P85" s="141"/>
      <c r="Q85" s="141"/>
      <c r="R85" s="141"/>
      <c r="S85" s="141"/>
      <c r="T85" s="141"/>
      <c r="U85" s="141"/>
      <c r="V85" s="141"/>
      <c r="W85" s="141"/>
      <c r="X85" s="141"/>
    </row>
    <row r="86" spans="2:24" x14ac:dyDescent="0.25">
      <c r="B86" s="64"/>
      <c r="C86" s="64"/>
      <c r="D86" s="64"/>
      <c r="E86" s="59"/>
      <c r="F86" s="64"/>
      <c r="G86" s="64"/>
      <c r="H86" s="64"/>
      <c r="I86" s="64"/>
      <c r="J86" s="64"/>
      <c r="K86" s="64"/>
      <c r="L86" s="64"/>
      <c r="M86" s="64"/>
      <c r="O86" s="141">
        <f t="shared" ref="O86:O99" si="15">C85*E85</f>
        <v>0</v>
      </c>
      <c r="P86" s="141">
        <f t="shared" ref="P86:P99" si="16">D85*E85</f>
        <v>0</v>
      </c>
      <c r="Q86" s="141">
        <f t="shared" ref="Q86:Q99" si="17">O86*F85</f>
        <v>0</v>
      </c>
      <c r="R86" s="141">
        <f t="shared" ref="R86:R99" si="18">O86*G85</f>
        <v>0</v>
      </c>
      <c r="S86" s="141">
        <f t="shared" ref="S86:S99" si="19">O86*H85</f>
        <v>0</v>
      </c>
      <c r="T86" s="141">
        <f t="shared" ref="T86:T99" si="20">O86*I85</f>
        <v>0</v>
      </c>
      <c r="U86" s="141">
        <f t="shared" ref="U86:U99" si="21">O86*J85</f>
        <v>0</v>
      </c>
      <c r="V86" s="141">
        <f t="shared" ref="V86:V99" si="22">O86*K85</f>
        <v>0</v>
      </c>
      <c r="W86" s="141">
        <f t="shared" ref="W86:W99" si="23">O86*L85</f>
        <v>0</v>
      </c>
      <c r="X86" s="141">
        <f t="shared" ref="X86:X99" si="24">O86*M85</f>
        <v>0</v>
      </c>
    </row>
    <row r="87" spans="2:24" x14ac:dyDescent="0.25">
      <c r="B87" s="64"/>
      <c r="C87" s="64"/>
      <c r="D87" s="64"/>
      <c r="E87" s="59"/>
      <c r="F87" s="64"/>
      <c r="G87" s="64"/>
      <c r="H87" s="64"/>
      <c r="I87" s="64"/>
      <c r="J87" s="64"/>
      <c r="K87" s="64"/>
      <c r="L87" s="64"/>
      <c r="M87" s="64"/>
      <c r="O87" s="141">
        <f t="shared" si="15"/>
        <v>0</v>
      </c>
      <c r="P87" s="141">
        <f t="shared" si="16"/>
        <v>0</v>
      </c>
      <c r="Q87" s="141">
        <f t="shared" si="17"/>
        <v>0</v>
      </c>
      <c r="R87" s="141">
        <f t="shared" si="18"/>
        <v>0</v>
      </c>
      <c r="S87" s="141">
        <f t="shared" si="19"/>
        <v>0</v>
      </c>
      <c r="T87" s="141">
        <f t="shared" si="20"/>
        <v>0</v>
      </c>
      <c r="U87" s="141">
        <f t="shared" si="21"/>
        <v>0</v>
      </c>
      <c r="V87" s="141">
        <f t="shared" si="22"/>
        <v>0</v>
      </c>
      <c r="W87" s="141">
        <f t="shared" si="23"/>
        <v>0</v>
      </c>
      <c r="X87" s="141">
        <f t="shared" si="24"/>
        <v>0</v>
      </c>
    </row>
    <row r="88" spans="2:24" x14ac:dyDescent="0.25">
      <c r="B88" s="64"/>
      <c r="C88" s="64"/>
      <c r="D88" s="64"/>
      <c r="E88" s="59"/>
      <c r="F88" s="64"/>
      <c r="G88" s="64"/>
      <c r="H88" s="64"/>
      <c r="I88" s="64"/>
      <c r="J88" s="64"/>
      <c r="K88" s="64"/>
      <c r="L88" s="64"/>
      <c r="M88" s="64"/>
      <c r="O88" s="141">
        <f t="shared" si="15"/>
        <v>0</v>
      </c>
      <c r="P88" s="141">
        <f t="shared" si="16"/>
        <v>0</v>
      </c>
      <c r="Q88" s="141">
        <f t="shared" si="17"/>
        <v>0</v>
      </c>
      <c r="R88" s="141">
        <f t="shared" si="18"/>
        <v>0</v>
      </c>
      <c r="S88" s="141">
        <f t="shared" si="19"/>
        <v>0</v>
      </c>
      <c r="T88" s="141">
        <f t="shared" si="20"/>
        <v>0</v>
      </c>
      <c r="U88" s="141">
        <f t="shared" si="21"/>
        <v>0</v>
      </c>
      <c r="V88" s="141">
        <f t="shared" si="22"/>
        <v>0</v>
      </c>
      <c r="W88" s="141">
        <f t="shared" si="23"/>
        <v>0</v>
      </c>
      <c r="X88" s="141">
        <f t="shared" si="24"/>
        <v>0</v>
      </c>
    </row>
    <row r="89" spans="2:24" x14ac:dyDescent="0.25">
      <c r="B89" s="64"/>
      <c r="C89" s="64"/>
      <c r="D89" s="64"/>
      <c r="E89" s="59"/>
      <c r="F89" s="64"/>
      <c r="G89" s="64"/>
      <c r="H89" s="64"/>
      <c r="I89" s="64"/>
      <c r="J89" s="64"/>
      <c r="K89" s="64"/>
      <c r="L89" s="64"/>
      <c r="M89" s="64"/>
      <c r="O89" s="141">
        <f t="shared" si="15"/>
        <v>0</v>
      </c>
      <c r="P89" s="141">
        <f t="shared" si="16"/>
        <v>0</v>
      </c>
      <c r="Q89" s="141">
        <f t="shared" si="17"/>
        <v>0</v>
      </c>
      <c r="R89" s="141">
        <f t="shared" si="18"/>
        <v>0</v>
      </c>
      <c r="S89" s="141">
        <f t="shared" si="19"/>
        <v>0</v>
      </c>
      <c r="T89" s="141">
        <f t="shared" si="20"/>
        <v>0</v>
      </c>
      <c r="U89" s="141">
        <f t="shared" si="21"/>
        <v>0</v>
      </c>
      <c r="V89" s="141">
        <f t="shared" si="22"/>
        <v>0</v>
      </c>
      <c r="W89" s="141">
        <f t="shared" si="23"/>
        <v>0</v>
      </c>
      <c r="X89" s="141">
        <f t="shared" si="24"/>
        <v>0</v>
      </c>
    </row>
    <row r="90" spans="2:24" x14ac:dyDescent="0.25">
      <c r="B90" s="64"/>
      <c r="C90" s="64"/>
      <c r="D90" s="64"/>
      <c r="E90" s="59"/>
      <c r="F90" s="64"/>
      <c r="G90" s="64"/>
      <c r="H90" s="64"/>
      <c r="I90" s="64"/>
      <c r="J90" s="64"/>
      <c r="K90" s="64"/>
      <c r="L90" s="64"/>
      <c r="M90" s="64"/>
      <c r="O90" s="141">
        <f t="shared" si="15"/>
        <v>0</v>
      </c>
      <c r="P90" s="141">
        <f t="shared" si="16"/>
        <v>0</v>
      </c>
      <c r="Q90" s="141">
        <f t="shared" si="17"/>
        <v>0</v>
      </c>
      <c r="R90" s="141">
        <f t="shared" si="18"/>
        <v>0</v>
      </c>
      <c r="S90" s="141">
        <f t="shared" si="19"/>
        <v>0</v>
      </c>
      <c r="T90" s="141">
        <f t="shared" si="20"/>
        <v>0</v>
      </c>
      <c r="U90" s="141">
        <f t="shared" si="21"/>
        <v>0</v>
      </c>
      <c r="V90" s="141">
        <f t="shared" si="22"/>
        <v>0</v>
      </c>
      <c r="W90" s="141">
        <f t="shared" si="23"/>
        <v>0</v>
      </c>
      <c r="X90" s="141">
        <f t="shared" si="24"/>
        <v>0</v>
      </c>
    </row>
    <row r="91" spans="2:24" x14ac:dyDescent="0.25">
      <c r="B91" s="64"/>
      <c r="C91" s="64"/>
      <c r="D91" s="64"/>
      <c r="E91" s="59"/>
      <c r="F91" s="64"/>
      <c r="G91" s="64"/>
      <c r="H91" s="64"/>
      <c r="I91" s="64"/>
      <c r="J91" s="64"/>
      <c r="K91" s="64"/>
      <c r="L91" s="64"/>
      <c r="M91" s="64"/>
      <c r="O91" s="141">
        <f t="shared" si="15"/>
        <v>0</v>
      </c>
      <c r="P91" s="141">
        <f t="shared" si="16"/>
        <v>0</v>
      </c>
      <c r="Q91" s="141">
        <f t="shared" si="17"/>
        <v>0</v>
      </c>
      <c r="R91" s="141">
        <f t="shared" si="18"/>
        <v>0</v>
      </c>
      <c r="S91" s="141">
        <f t="shared" si="19"/>
        <v>0</v>
      </c>
      <c r="T91" s="141">
        <f t="shared" si="20"/>
        <v>0</v>
      </c>
      <c r="U91" s="141">
        <f t="shared" si="21"/>
        <v>0</v>
      </c>
      <c r="V91" s="141">
        <f t="shared" si="22"/>
        <v>0</v>
      </c>
      <c r="W91" s="141">
        <f t="shared" si="23"/>
        <v>0</v>
      </c>
      <c r="X91" s="141">
        <f t="shared" si="24"/>
        <v>0</v>
      </c>
    </row>
    <row r="92" spans="2:24" x14ac:dyDescent="0.25">
      <c r="B92" s="64"/>
      <c r="C92" s="64"/>
      <c r="D92" s="64"/>
      <c r="E92" s="59"/>
      <c r="F92" s="64"/>
      <c r="G92" s="64"/>
      <c r="H92" s="64"/>
      <c r="I92" s="64"/>
      <c r="J92" s="64"/>
      <c r="K92" s="64"/>
      <c r="L92" s="64"/>
      <c r="M92" s="64"/>
      <c r="O92" s="141">
        <f t="shared" si="15"/>
        <v>0</v>
      </c>
      <c r="P92" s="141">
        <f t="shared" si="16"/>
        <v>0</v>
      </c>
      <c r="Q92" s="141">
        <f t="shared" si="17"/>
        <v>0</v>
      </c>
      <c r="R92" s="141">
        <f t="shared" si="18"/>
        <v>0</v>
      </c>
      <c r="S92" s="141">
        <f t="shared" si="19"/>
        <v>0</v>
      </c>
      <c r="T92" s="141">
        <f t="shared" si="20"/>
        <v>0</v>
      </c>
      <c r="U92" s="141">
        <f t="shared" si="21"/>
        <v>0</v>
      </c>
      <c r="V92" s="141">
        <f t="shared" si="22"/>
        <v>0</v>
      </c>
      <c r="W92" s="141">
        <f t="shared" si="23"/>
        <v>0</v>
      </c>
      <c r="X92" s="141">
        <f t="shared" si="24"/>
        <v>0</v>
      </c>
    </row>
    <row r="93" spans="2:24" x14ac:dyDescent="0.25">
      <c r="B93" s="64"/>
      <c r="C93" s="64"/>
      <c r="D93" s="64"/>
      <c r="E93" s="59"/>
      <c r="F93" s="64"/>
      <c r="G93" s="64"/>
      <c r="H93" s="64"/>
      <c r="I93" s="64"/>
      <c r="J93" s="64"/>
      <c r="K93" s="64"/>
      <c r="L93" s="64"/>
      <c r="M93" s="64"/>
      <c r="O93" s="141">
        <f t="shared" si="15"/>
        <v>0</v>
      </c>
      <c r="P93" s="141">
        <f t="shared" si="16"/>
        <v>0</v>
      </c>
      <c r="Q93" s="141">
        <f t="shared" si="17"/>
        <v>0</v>
      </c>
      <c r="R93" s="141">
        <f t="shared" si="18"/>
        <v>0</v>
      </c>
      <c r="S93" s="141">
        <f t="shared" si="19"/>
        <v>0</v>
      </c>
      <c r="T93" s="141">
        <f t="shared" si="20"/>
        <v>0</v>
      </c>
      <c r="U93" s="141">
        <f t="shared" si="21"/>
        <v>0</v>
      </c>
      <c r="V93" s="141">
        <f t="shared" si="22"/>
        <v>0</v>
      </c>
      <c r="W93" s="141">
        <f t="shared" si="23"/>
        <v>0</v>
      </c>
      <c r="X93" s="141">
        <f t="shared" si="24"/>
        <v>0</v>
      </c>
    </row>
    <row r="94" spans="2:24" x14ac:dyDescent="0.25">
      <c r="B94" s="64"/>
      <c r="C94" s="64"/>
      <c r="D94" s="64"/>
      <c r="E94" s="59"/>
      <c r="F94" s="64"/>
      <c r="G94" s="64"/>
      <c r="H94" s="64"/>
      <c r="I94" s="64"/>
      <c r="J94" s="64"/>
      <c r="K94" s="64"/>
      <c r="L94" s="64"/>
      <c r="M94" s="64"/>
      <c r="O94" s="141">
        <f t="shared" si="15"/>
        <v>0</v>
      </c>
      <c r="P94" s="141">
        <f t="shared" si="16"/>
        <v>0</v>
      </c>
      <c r="Q94" s="141">
        <f t="shared" si="17"/>
        <v>0</v>
      </c>
      <c r="R94" s="141">
        <f t="shared" si="18"/>
        <v>0</v>
      </c>
      <c r="S94" s="141">
        <f t="shared" si="19"/>
        <v>0</v>
      </c>
      <c r="T94" s="141">
        <f t="shared" si="20"/>
        <v>0</v>
      </c>
      <c r="U94" s="141">
        <f t="shared" si="21"/>
        <v>0</v>
      </c>
      <c r="V94" s="141">
        <f t="shared" si="22"/>
        <v>0</v>
      </c>
      <c r="W94" s="141">
        <f t="shared" si="23"/>
        <v>0</v>
      </c>
      <c r="X94" s="141">
        <f t="shared" si="24"/>
        <v>0</v>
      </c>
    </row>
    <row r="95" spans="2:24" x14ac:dyDescent="0.25">
      <c r="B95" s="64"/>
      <c r="C95" s="64"/>
      <c r="D95" s="64"/>
      <c r="E95" s="59"/>
      <c r="F95" s="64"/>
      <c r="G95" s="64"/>
      <c r="H95" s="64"/>
      <c r="I95" s="64"/>
      <c r="J95" s="64"/>
      <c r="K95" s="64"/>
      <c r="L95" s="64"/>
      <c r="M95" s="64"/>
      <c r="O95" s="141">
        <f t="shared" si="15"/>
        <v>0</v>
      </c>
      <c r="P95" s="141">
        <f t="shared" si="16"/>
        <v>0</v>
      </c>
      <c r="Q95" s="141">
        <f t="shared" si="17"/>
        <v>0</v>
      </c>
      <c r="R95" s="141">
        <f t="shared" si="18"/>
        <v>0</v>
      </c>
      <c r="S95" s="141">
        <f t="shared" si="19"/>
        <v>0</v>
      </c>
      <c r="T95" s="141">
        <f t="shared" si="20"/>
        <v>0</v>
      </c>
      <c r="U95" s="141">
        <f t="shared" si="21"/>
        <v>0</v>
      </c>
      <c r="V95" s="141">
        <f t="shared" si="22"/>
        <v>0</v>
      </c>
      <c r="W95" s="141">
        <f t="shared" si="23"/>
        <v>0</v>
      </c>
      <c r="X95" s="141">
        <f t="shared" si="24"/>
        <v>0</v>
      </c>
    </row>
    <row r="96" spans="2:24" x14ac:dyDescent="0.25">
      <c r="B96" s="64"/>
      <c r="C96" s="64"/>
      <c r="D96" s="64"/>
      <c r="E96" s="59"/>
      <c r="F96" s="64"/>
      <c r="G96" s="64"/>
      <c r="H96" s="64"/>
      <c r="I96" s="64"/>
      <c r="J96" s="64"/>
      <c r="K96" s="64"/>
      <c r="L96" s="64"/>
      <c r="M96" s="64"/>
      <c r="O96" s="141">
        <f t="shared" si="15"/>
        <v>0</v>
      </c>
      <c r="P96" s="141">
        <f t="shared" si="16"/>
        <v>0</v>
      </c>
      <c r="Q96" s="141">
        <f t="shared" si="17"/>
        <v>0</v>
      </c>
      <c r="R96" s="141">
        <f t="shared" si="18"/>
        <v>0</v>
      </c>
      <c r="S96" s="141">
        <f t="shared" si="19"/>
        <v>0</v>
      </c>
      <c r="T96" s="141">
        <f t="shared" si="20"/>
        <v>0</v>
      </c>
      <c r="U96" s="141">
        <f t="shared" si="21"/>
        <v>0</v>
      </c>
      <c r="V96" s="141">
        <f t="shared" si="22"/>
        <v>0</v>
      </c>
      <c r="W96" s="141">
        <f t="shared" si="23"/>
        <v>0</v>
      </c>
      <c r="X96" s="141">
        <f t="shared" si="24"/>
        <v>0</v>
      </c>
    </row>
    <row r="97" spans="2:27" x14ac:dyDescent="0.25">
      <c r="B97" s="64"/>
      <c r="C97" s="64"/>
      <c r="D97" s="64"/>
      <c r="E97" s="59"/>
      <c r="F97" s="64"/>
      <c r="G97" s="64"/>
      <c r="H97" s="64"/>
      <c r="I97" s="64"/>
      <c r="J97" s="64"/>
      <c r="K97" s="64"/>
      <c r="L97" s="64"/>
      <c r="M97" s="64"/>
      <c r="O97" s="141">
        <f t="shared" si="15"/>
        <v>0</v>
      </c>
      <c r="P97" s="141">
        <f t="shared" si="16"/>
        <v>0</v>
      </c>
      <c r="Q97" s="141">
        <f t="shared" si="17"/>
        <v>0</v>
      </c>
      <c r="R97" s="141">
        <f t="shared" si="18"/>
        <v>0</v>
      </c>
      <c r="S97" s="141">
        <f t="shared" si="19"/>
        <v>0</v>
      </c>
      <c r="T97" s="141">
        <f t="shared" si="20"/>
        <v>0</v>
      </c>
      <c r="U97" s="141">
        <f t="shared" si="21"/>
        <v>0</v>
      </c>
      <c r="V97" s="141">
        <f t="shared" si="22"/>
        <v>0</v>
      </c>
      <c r="W97" s="141">
        <f t="shared" si="23"/>
        <v>0</v>
      </c>
      <c r="X97" s="141">
        <f t="shared" si="24"/>
        <v>0</v>
      </c>
    </row>
    <row r="98" spans="2:27" x14ac:dyDescent="0.25">
      <c r="B98" s="64"/>
      <c r="C98" s="64"/>
      <c r="D98" s="64"/>
      <c r="E98" s="59"/>
      <c r="F98" s="64"/>
      <c r="G98" s="64"/>
      <c r="H98" s="64"/>
      <c r="I98" s="64"/>
      <c r="J98" s="64"/>
      <c r="K98" s="64"/>
      <c r="L98" s="64"/>
      <c r="M98" s="64"/>
      <c r="O98" s="141">
        <f t="shared" si="15"/>
        <v>0</v>
      </c>
      <c r="P98" s="141">
        <f t="shared" si="16"/>
        <v>0</v>
      </c>
      <c r="Q98" s="141">
        <f t="shared" si="17"/>
        <v>0</v>
      </c>
      <c r="R98" s="141">
        <f t="shared" si="18"/>
        <v>0</v>
      </c>
      <c r="S98" s="141">
        <f t="shared" si="19"/>
        <v>0</v>
      </c>
      <c r="T98" s="141">
        <f t="shared" si="20"/>
        <v>0</v>
      </c>
      <c r="U98" s="141">
        <f t="shared" si="21"/>
        <v>0</v>
      </c>
      <c r="V98" s="141">
        <f t="shared" si="22"/>
        <v>0</v>
      </c>
      <c r="W98" s="141">
        <f t="shared" si="23"/>
        <v>0</v>
      </c>
      <c r="X98" s="141">
        <f t="shared" si="24"/>
        <v>0</v>
      </c>
    </row>
    <row r="99" spans="2:27" x14ac:dyDescent="0.25">
      <c r="B99" s="167"/>
      <c r="C99" s="167"/>
      <c r="D99" s="167"/>
      <c r="E99" s="167"/>
      <c r="F99" s="167"/>
      <c r="G99" s="167"/>
      <c r="H99" s="167"/>
      <c r="I99" s="167"/>
      <c r="J99" s="167"/>
      <c r="K99" s="167"/>
      <c r="L99" s="167"/>
      <c r="M99" s="167"/>
      <c r="O99" s="141">
        <f t="shared" si="15"/>
        <v>0</v>
      </c>
      <c r="P99" s="141">
        <f t="shared" si="16"/>
        <v>0</v>
      </c>
      <c r="Q99" s="141">
        <f t="shared" si="17"/>
        <v>0</v>
      </c>
      <c r="R99" s="141">
        <f t="shared" si="18"/>
        <v>0</v>
      </c>
      <c r="S99" s="141">
        <f t="shared" si="19"/>
        <v>0</v>
      </c>
      <c r="T99" s="141">
        <f t="shared" si="20"/>
        <v>0</v>
      </c>
      <c r="U99" s="141">
        <f t="shared" si="21"/>
        <v>0</v>
      </c>
      <c r="V99" s="141">
        <f t="shared" si="22"/>
        <v>0</v>
      </c>
      <c r="W99" s="141">
        <f t="shared" si="23"/>
        <v>0</v>
      </c>
      <c r="X99" s="141">
        <f t="shared" si="24"/>
        <v>0</v>
      </c>
    </row>
    <row r="100" spans="2:27" x14ac:dyDescent="0.25">
      <c r="B100" s="5" t="s">
        <v>1110</v>
      </c>
      <c r="C100" s="95"/>
      <c r="D100" s="95"/>
      <c r="E100" s="95"/>
      <c r="F100" s="4"/>
      <c r="G100" s="4"/>
      <c r="H100" s="69"/>
      <c r="I100" s="69"/>
      <c r="J100" s="69"/>
      <c r="K100" s="69"/>
      <c r="L100" s="69"/>
      <c r="M100" s="69"/>
      <c r="O100" s="141"/>
      <c r="P100" s="141"/>
      <c r="Q100" s="141"/>
      <c r="R100" s="141"/>
      <c r="S100" s="141"/>
      <c r="T100" s="141"/>
      <c r="U100" s="141"/>
      <c r="V100" s="141"/>
      <c r="W100" s="141"/>
      <c r="X100" s="141"/>
    </row>
    <row r="101" spans="2:27" x14ac:dyDescent="0.25">
      <c r="B101" s="251" t="s">
        <v>1175</v>
      </c>
      <c r="C101" s="252"/>
      <c r="D101" s="252"/>
      <c r="E101" s="253"/>
      <c r="F101" s="15"/>
      <c r="G101" s="15"/>
      <c r="H101" s="69"/>
      <c r="I101" s="69"/>
      <c r="J101" s="69"/>
      <c r="K101" s="69"/>
      <c r="L101" s="69"/>
      <c r="M101" s="69"/>
      <c r="O101" s="181" t="s">
        <v>1107</v>
      </c>
      <c r="P101" s="181"/>
      <c r="Q101" s="181"/>
      <c r="R101" s="181"/>
      <c r="S101" s="181"/>
      <c r="T101" s="181"/>
      <c r="U101" s="181"/>
      <c r="V101" s="181"/>
      <c r="W101" s="181"/>
      <c r="X101" s="181"/>
      <c r="Y101" s="181"/>
      <c r="Z101" s="181"/>
      <c r="AA101" s="181"/>
    </row>
    <row r="102" spans="2:27" x14ac:dyDescent="0.25">
      <c r="B102" s="8" t="s">
        <v>1200</v>
      </c>
      <c r="C102" s="263">
        <f>Q27</f>
        <v>0</v>
      </c>
      <c r="D102" s="264"/>
      <c r="E102" s="265"/>
      <c r="F102" s="16"/>
      <c r="G102" s="16"/>
      <c r="H102" s="69"/>
      <c r="I102" s="69"/>
      <c r="J102" s="69"/>
      <c r="K102" s="69"/>
      <c r="L102" s="69"/>
      <c r="M102" s="69"/>
      <c r="O102" s="32" t="s">
        <v>1075</v>
      </c>
      <c r="P102" s="32" t="s">
        <v>1076</v>
      </c>
      <c r="Q102" s="32" t="s">
        <v>1077</v>
      </c>
      <c r="R102" s="32" t="s">
        <v>1078</v>
      </c>
      <c r="S102" s="32" t="s">
        <v>1079</v>
      </c>
      <c r="T102" s="32" t="s">
        <v>1080</v>
      </c>
      <c r="U102" s="32" t="s">
        <v>1081</v>
      </c>
      <c r="V102" s="32" t="s">
        <v>1082</v>
      </c>
      <c r="W102" s="32" t="s">
        <v>1083</v>
      </c>
      <c r="X102" s="32" t="s">
        <v>1084</v>
      </c>
      <c r="Y102" s="32" t="s">
        <v>1085</v>
      </c>
      <c r="Z102" s="32" t="s">
        <v>1086</v>
      </c>
      <c r="AA102" s="33" t="s">
        <v>1090</v>
      </c>
    </row>
    <row r="103" spans="2:27" x14ac:dyDescent="0.25">
      <c r="B103" s="14" t="s">
        <v>1176</v>
      </c>
      <c r="C103" s="341">
        <f>AA109</f>
        <v>0</v>
      </c>
      <c r="D103" s="342"/>
      <c r="E103" s="343"/>
      <c r="F103" s="16"/>
      <c r="G103" s="16"/>
      <c r="H103" s="69"/>
      <c r="I103" s="69"/>
      <c r="J103" s="69"/>
      <c r="K103" s="69"/>
      <c r="L103" s="69"/>
      <c r="M103" s="69"/>
      <c r="O103" s="34">
        <v>31</v>
      </c>
      <c r="P103" s="34">
        <v>28</v>
      </c>
      <c r="Q103" s="34">
        <v>31</v>
      </c>
      <c r="R103" s="34">
        <v>30</v>
      </c>
      <c r="S103" s="34">
        <v>31</v>
      </c>
      <c r="T103" s="34">
        <v>30</v>
      </c>
      <c r="U103" s="34">
        <v>31</v>
      </c>
      <c r="V103" s="34">
        <v>31</v>
      </c>
      <c r="W103" s="34">
        <v>30</v>
      </c>
      <c r="X103" s="34">
        <v>31</v>
      </c>
      <c r="Y103" s="34">
        <v>30</v>
      </c>
      <c r="Z103" s="34">
        <v>31</v>
      </c>
      <c r="AA103" s="35">
        <f>SUM(O103:Z103)</f>
        <v>365</v>
      </c>
    </row>
    <row r="104" spans="2:27" x14ac:dyDescent="0.25">
      <c r="B104" s="270" t="s">
        <v>1095</v>
      </c>
      <c r="C104" s="271"/>
      <c r="D104" s="271"/>
      <c r="E104" s="272"/>
      <c r="F104" s="17"/>
      <c r="G104" s="17"/>
      <c r="H104" s="69"/>
      <c r="I104" s="69"/>
      <c r="J104" s="69"/>
      <c r="K104" s="69"/>
      <c r="L104" s="69"/>
      <c r="M104" s="69"/>
      <c r="O104" s="181" t="s">
        <v>1101</v>
      </c>
      <c r="P104" s="181"/>
      <c r="Q104" s="181"/>
      <c r="R104" s="181"/>
      <c r="S104" s="181"/>
      <c r="T104" s="181"/>
      <c r="U104" s="181"/>
      <c r="V104" s="181"/>
      <c r="W104" s="181"/>
      <c r="X104" s="181"/>
      <c r="Y104" s="181"/>
      <c r="Z104" s="181"/>
      <c r="AA104" s="181"/>
    </row>
    <row r="105" spans="2:27" ht="30" x14ac:dyDescent="0.25">
      <c r="B105" s="8" t="s">
        <v>1180</v>
      </c>
      <c r="C105" s="245" t="str">
        <f>Q29</f>
        <v>ENTER GRID AVAILABILITY INFO</v>
      </c>
      <c r="D105" s="268"/>
      <c r="E105" s="269"/>
      <c r="F105" s="17"/>
      <c r="G105" s="18"/>
      <c r="H105" s="69"/>
      <c r="I105" s="69"/>
      <c r="J105" s="69"/>
      <c r="K105" s="69"/>
      <c r="L105" s="69"/>
      <c r="M105" s="69"/>
      <c r="O105" s="32" t="s">
        <v>1075</v>
      </c>
      <c r="P105" s="32" t="s">
        <v>1076</v>
      </c>
      <c r="Q105" s="32" t="s">
        <v>1077</v>
      </c>
      <c r="R105" s="32" t="s">
        <v>1078</v>
      </c>
      <c r="S105" s="32" t="s">
        <v>1079</v>
      </c>
      <c r="T105" s="32" t="s">
        <v>1080</v>
      </c>
      <c r="U105" s="32" t="s">
        <v>1081</v>
      </c>
      <c r="V105" s="32" t="s">
        <v>1082</v>
      </c>
      <c r="W105" s="32" t="s">
        <v>1083</v>
      </c>
      <c r="X105" s="32" t="s">
        <v>1084</v>
      </c>
      <c r="Y105" s="32" t="s">
        <v>1085</v>
      </c>
      <c r="Z105" s="32" t="s">
        <v>1086</v>
      </c>
      <c r="AA105" s="33"/>
    </row>
    <row r="106" spans="2:27" x14ac:dyDescent="0.25">
      <c r="B106" s="67" t="s">
        <v>1277</v>
      </c>
      <c r="C106" s="254">
        <v>580</v>
      </c>
      <c r="D106" s="255"/>
      <c r="E106" s="256"/>
      <c r="F106" s="17"/>
      <c r="G106" s="18"/>
      <c r="H106" s="69"/>
      <c r="I106" s="69"/>
      <c r="J106" s="69"/>
      <c r="K106" s="69"/>
      <c r="L106" s="69"/>
      <c r="M106" s="69"/>
      <c r="O106" s="34">
        <f>(Q22+S22)</f>
        <v>0</v>
      </c>
      <c r="P106" s="34">
        <f>O106</f>
        <v>0</v>
      </c>
      <c r="Q106" s="34">
        <f>P106</f>
        <v>0</v>
      </c>
      <c r="R106" s="34">
        <f>Q23+S23</f>
        <v>0</v>
      </c>
      <c r="S106" s="34">
        <f>R106</f>
        <v>0</v>
      </c>
      <c r="T106" s="34">
        <f>S106</f>
        <v>0</v>
      </c>
      <c r="U106" s="34">
        <f>Q24+S24</f>
        <v>0</v>
      </c>
      <c r="V106" s="34">
        <f>U106</f>
        <v>0</v>
      </c>
      <c r="W106" s="34">
        <f>V106</f>
        <v>0</v>
      </c>
      <c r="X106" s="34">
        <f>Q25+S25</f>
        <v>0</v>
      </c>
      <c r="Y106" s="34">
        <f>X106</f>
        <v>0</v>
      </c>
      <c r="Z106" s="34">
        <f>Y106</f>
        <v>0</v>
      </c>
      <c r="AA106" s="35">
        <f>AVERAGE(O106:Z106)</f>
        <v>0</v>
      </c>
    </row>
    <row r="107" spans="2:27" x14ac:dyDescent="0.25">
      <c r="B107" s="8" t="s">
        <v>1278</v>
      </c>
      <c r="C107" s="245" t="e">
        <f>ROUNDUP((C105*1000)/C106,1)</f>
        <v>#VALUE!</v>
      </c>
      <c r="D107" s="246"/>
      <c r="E107" s="247"/>
      <c r="F107" s="17"/>
      <c r="G107" s="18"/>
      <c r="H107" s="69"/>
      <c r="I107" s="69"/>
      <c r="J107" s="69"/>
      <c r="K107" s="69"/>
      <c r="L107" s="69"/>
      <c r="M107" s="69"/>
      <c r="O107" s="181" t="s">
        <v>1296</v>
      </c>
      <c r="P107" s="181"/>
      <c r="Q107" s="181"/>
      <c r="R107" s="181"/>
      <c r="S107" s="181"/>
      <c r="T107" s="181"/>
      <c r="U107" s="181"/>
      <c r="V107" s="181"/>
      <c r="W107" s="181"/>
      <c r="X107" s="181"/>
      <c r="Y107" s="181"/>
      <c r="Z107" s="181"/>
      <c r="AA107" s="181"/>
    </row>
    <row r="108" spans="2:27" ht="30" x14ac:dyDescent="0.25">
      <c r="B108" s="8" t="s">
        <v>1183</v>
      </c>
      <c r="C108" s="245" t="e">
        <f>CEILING(C105*(1/R48),5)</f>
        <v>#VALUE!</v>
      </c>
      <c r="D108" s="268"/>
      <c r="E108" s="269"/>
      <c r="F108" s="17"/>
      <c r="G108" s="18"/>
      <c r="H108" s="69"/>
      <c r="I108" s="69"/>
      <c r="J108" s="69"/>
      <c r="K108" s="69"/>
      <c r="L108" s="69"/>
      <c r="M108" s="69"/>
      <c r="O108" s="32" t="s">
        <v>1075</v>
      </c>
      <c r="P108" s="32" t="s">
        <v>1076</v>
      </c>
      <c r="Q108" s="32" t="s">
        <v>1077</v>
      </c>
      <c r="R108" s="32" t="s">
        <v>1078</v>
      </c>
      <c r="S108" s="32" t="s">
        <v>1079</v>
      </c>
      <c r="T108" s="32" t="s">
        <v>1080</v>
      </c>
      <c r="U108" s="32" t="s">
        <v>1081</v>
      </c>
      <c r="V108" s="32" t="s">
        <v>1082</v>
      </c>
      <c r="W108" s="32" t="s">
        <v>1083</v>
      </c>
      <c r="X108" s="32" t="s">
        <v>1084</v>
      </c>
      <c r="Y108" s="32" t="s">
        <v>1085</v>
      </c>
      <c r="Z108" s="32" t="s">
        <v>1086</v>
      </c>
      <c r="AA108" s="33" t="s">
        <v>1090</v>
      </c>
    </row>
    <row r="109" spans="2:27" ht="30" x14ac:dyDescent="0.25">
      <c r="B109" s="8" t="s">
        <v>1295</v>
      </c>
      <c r="C109" s="245">
        <f>P64</f>
        <v>0</v>
      </c>
      <c r="D109" s="268"/>
      <c r="E109" s="269"/>
      <c r="F109" s="17"/>
      <c r="G109" s="18"/>
      <c r="H109" s="69"/>
      <c r="I109" s="69"/>
      <c r="J109" s="69"/>
      <c r="K109" s="69"/>
      <c r="L109" s="69"/>
      <c r="M109" s="69"/>
      <c r="O109" s="34">
        <f>O106*O103</f>
        <v>0</v>
      </c>
      <c r="P109" s="34">
        <f t="shared" ref="P109:Z109" si="25">P106*P103</f>
        <v>0</v>
      </c>
      <c r="Q109" s="34">
        <f t="shared" si="25"/>
        <v>0</v>
      </c>
      <c r="R109" s="34">
        <f t="shared" si="25"/>
        <v>0</v>
      </c>
      <c r="S109" s="34">
        <f t="shared" si="25"/>
        <v>0</v>
      </c>
      <c r="T109" s="34">
        <f t="shared" si="25"/>
        <v>0</v>
      </c>
      <c r="U109" s="34">
        <f t="shared" si="25"/>
        <v>0</v>
      </c>
      <c r="V109" s="34">
        <f t="shared" si="25"/>
        <v>0</v>
      </c>
      <c r="W109" s="34">
        <f t="shared" si="25"/>
        <v>0</v>
      </c>
      <c r="X109" s="34">
        <f t="shared" si="25"/>
        <v>0</v>
      </c>
      <c r="Y109" s="34">
        <f t="shared" si="25"/>
        <v>0</v>
      </c>
      <c r="Z109" s="34">
        <f t="shared" si="25"/>
        <v>0</v>
      </c>
      <c r="AA109" s="35">
        <f>SUM(O109:Z109)</f>
        <v>0</v>
      </c>
    </row>
    <row r="110" spans="2:27" x14ac:dyDescent="0.25">
      <c r="B110" s="8" t="s">
        <v>1114</v>
      </c>
      <c r="C110" s="245" t="e">
        <f>C105/R47</f>
        <v>#VALUE!</v>
      </c>
      <c r="D110" s="268"/>
      <c r="E110" s="269"/>
      <c r="F110" s="17"/>
      <c r="G110" s="18"/>
      <c r="H110" s="69"/>
      <c r="I110" s="69"/>
      <c r="J110" s="69"/>
      <c r="K110" s="69"/>
      <c r="L110" s="69"/>
      <c r="M110" s="69"/>
      <c r="O110" s="181"/>
      <c r="P110" s="181"/>
      <c r="Q110" s="181"/>
      <c r="R110" s="181"/>
      <c r="S110" s="181"/>
      <c r="T110" s="181"/>
      <c r="U110" s="181"/>
      <c r="V110" s="181"/>
      <c r="W110" s="181"/>
      <c r="X110" s="181"/>
      <c r="Y110" s="181"/>
      <c r="Z110" s="181"/>
      <c r="AA110" s="181"/>
    </row>
    <row r="111" spans="2:27" ht="30" x14ac:dyDescent="0.25">
      <c r="B111" s="8" t="s">
        <v>1115</v>
      </c>
      <c r="C111" s="245" t="e">
        <f>C110*1.2</f>
        <v>#VALUE!</v>
      </c>
      <c r="D111" s="268"/>
      <c r="E111" s="269"/>
      <c r="F111" s="18"/>
      <c r="G111" s="18"/>
      <c r="H111" s="69"/>
      <c r="I111" s="69"/>
      <c r="J111" s="69"/>
      <c r="K111" s="69"/>
      <c r="L111" s="69"/>
      <c r="M111" s="69"/>
      <c r="O111" s="181" t="s">
        <v>1297</v>
      </c>
      <c r="P111" s="181"/>
      <c r="Q111" s="181"/>
      <c r="R111" s="181"/>
      <c r="S111" s="181"/>
      <c r="T111" s="181"/>
      <c r="U111" s="181"/>
      <c r="V111" s="181"/>
      <c r="W111" s="181"/>
      <c r="X111" s="181"/>
      <c r="Y111" s="181"/>
      <c r="Z111" s="181"/>
      <c r="AA111" s="181"/>
    </row>
    <row r="112" spans="2:27" ht="30" x14ac:dyDescent="0.25">
      <c r="B112" s="14" t="s">
        <v>1116</v>
      </c>
      <c r="C112" s="344" t="e">
        <f>C110*1.4</f>
        <v>#VALUE!</v>
      </c>
      <c r="D112" s="345"/>
      <c r="E112" s="346"/>
      <c r="F112" s="18"/>
      <c r="G112" s="18"/>
      <c r="H112" s="69"/>
      <c r="I112" s="69"/>
      <c r="J112" s="69"/>
      <c r="K112" s="69"/>
      <c r="L112" s="69"/>
      <c r="M112" s="69"/>
      <c r="O112" s="32" t="s">
        <v>1075</v>
      </c>
      <c r="P112" s="32" t="s">
        <v>1076</v>
      </c>
      <c r="Q112" s="32" t="s">
        <v>1077</v>
      </c>
      <c r="R112" s="32" t="s">
        <v>1078</v>
      </c>
      <c r="S112" s="32" t="s">
        <v>1079</v>
      </c>
      <c r="T112" s="32" t="s">
        <v>1080</v>
      </c>
      <c r="U112" s="32" t="s">
        <v>1081</v>
      </c>
      <c r="V112" s="32" t="s">
        <v>1082</v>
      </c>
      <c r="W112" s="32" t="s">
        <v>1083</v>
      </c>
      <c r="X112" s="32" t="s">
        <v>1084</v>
      </c>
      <c r="Y112" s="32" t="s">
        <v>1085</v>
      </c>
      <c r="Z112" s="32" t="s">
        <v>1086</v>
      </c>
      <c r="AA112" s="33"/>
    </row>
    <row r="113" spans="2:29" x14ac:dyDescent="0.25">
      <c r="B113" s="270" t="s">
        <v>1177</v>
      </c>
      <c r="C113" s="271"/>
      <c r="D113" s="271"/>
      <c r="E113" s="272"/>
      <c r="F113" s="17"/>
      <c r="G113" s="17"/>
      <c r="H113" s="69"/>
      <c r="I113" s="69"/>
      <c r="J113" s="69"/>
      <c r="K113" s="69"/>
      <c r="L113" s="69"/>
      <c r="M113" s="69"/>
      <c r="O113" s="34">
        <f>Q22</f>
        <v>0</v>
      </c>
      <c r="P113" s="34">
        <f>O113</f>
        <v>0</v>
      </c>
      <c r="Q113" s="34">
        <f>P113</f>
        <v>0</v>
      </c>
      <c r="R113" s="34">
        <f>Q23</f>
        <v>0</v>
      </c>
      <c r="S113" s="34">
        <f>R113</f>
        <v>0</v>
      </c>
      <c r="T113" s="34">
        <f>S113</f>
        <v>0</v>
      </c>
      <c r="U113" s="34">
        <f>Q24</f>
        <v>0</v>
      </c>
      <c r="V113" s="34">
        <f>U113</f>
        <v>0</v>
      </c>
      <c r="W113" s="34">
        <f>V113</f>
        <v>0</v>
      </c>
      <c r="X113" s="34">
        <f>Q25</f>
        <v>0</v>
      </c>
      <c r="Y113" s="34">
        <f>X113</f>
        <v>0</v>
      </c>
      <c r="Z113" s="34">
        <f>Y113</f>
        <v>0</v>
      </c>
      <c r="AA113" s="35">
        <f>AVERAGE(O113:Z113)</f>
        <v>0</v>
      </c>
    </row>
    <row r="114" spans="2:29" x14ac:dyDescent="0.25">
      <c r="B114" s="8" t="s">
        <v>1099</v>
      </c>
      <c r="C114" s="282" t="e">
        <f>C105*1000*R44</f>
        <v>#VALUE!</v>
      </c>
      <c r="D114" s="283"/>
      <c r="E114" s="284"/>
      <c r="F114" s="19"/>
      <c r="G114" s="19"/>
      <c r="H114" s="69"/>
      <c r="I114" s="69"/>
      <c r="J114" s="69"/>
      <c r="K114" s="69"/>
      <c r="L114" s="69"/>
      <c r="M114" s="69"/>
      <c r="O114" s="181" t="s">
        <v>1298</v>
      </c>
      <c r="P114" s="181"/>
      <c r="Q114" s="181"/>
      <c r="R114" s="181"/>
      <c r="S114" s="181"/>
      <c r="T114" s="181"/>
      <c r="U114" s="181"/>
      <c r="V114" s="181"/>
      <c r="W114" s="181"/>
      <c r="X114" s="181"/>
      <c r="Y114" s="181"/>
      <c r="Z114" s="181"/>
      <c r="AA114" s="181"/>
    </row>
    <row r="115" spans="2:29" ht="30" x14ac:dyDescent="0.25">
      <c r="B115" s="9" t="s">
        <v>1283</v>
      </c>
      <c r="C115" s="279" t="e">
        <f>AA127</f>
        <v>#VALUE!</v>
      </c>
      <c r="D115" s="280"/>
      <c r="E115" s="281"/>
      <c r="F115" s="20"/>
      <c r="G115" s="20"/>
      <c r="H115" s="69"/>
      <c r="I115" s="69"/>
      <c r="J115" s="69"/>
      <c r="K115" s="69"/>
      <c r="L115" s="69"/>
      <c r="M115" s="69"/>
      <c r="O115" s="32" t="s">
        <v>1075</v>
      </c>
      <c r="P115" s="32" t="s">
        <v>1076</v>
      </c>
      <c r="Q115" s="32" t="s">
        <v>1077</v>
      </c>
      <c r="R115" s="32" t="s">
        <v>1078</v>
      </c>
      <c r="S115" s="32" t="s">
        <v>1079</v>
      </c>
      <c r="T115" s="32" t="s">
        <v>1080</v>
      </c>
      <c r="U115" s="32" t="s">
        <v>1081</v>
      </c>
      <c r="V115" s="32" t="s">
        <v>1082</v>
      </c>
      <c r="W115" s="32" t="s">
        <v>1083</v>
      </c>
      <c r="X115" s="32" t="s">
        <v>1084</v>
      </c>
      <c r="Y115" s="32" t="s">
        <v>1085</v>
      </c>
      <c r="Z115" s="32" t="s">
        <v>1086</v>
      </c>
      <c r="AA115" s="33" t="s">
        <v>1090</v>
      </c>
    </row>
    <row r="116" spans="2:29" x14ac:dyDescent="0.25">
      <c r="B116" s="10" t="s">
        <v>1117</v>
      </c>
      <c r="C116" s="225"/>
      <c r="D116" s="225"/>
      <c r="E116" s="226"/>
      <c r="F116" s="21"/>
      <c r="G116" s="21"/>
      <c r="H116" s="69"/>
      <c r="I116" s="69"/>
      <c r="J116" s="69"/>
      <c r="K116" s="69"/>
      <c r="L116" s="69"/>
      <c r="M116" s="69"/>
      <c r="O116" s="34">
        <f>O103*O113</f>
        <v>0</v>
      </c>
      <c r="P116" s="34">
        <f t="shared" ref="P116:Z116" si="26">P103*P113</f>
        <v>0</v>
      </c>
      <c r="Q116" s="34">
        <f t="shared" si="26"/>
        <v>0</v>
      </c>
      <c r="R116" s="34">
        <f t="shared" si="26"/>
        <v>0</v>
      </c>
      <c r="S116" s="34">
        <f t="shared" si="26"/>
        <v>0</v>
      </c>
      <c r="T116" s="34">
        <f t="shared" si="26"/>
        <v>0</v>
      </c>
      <c r="U116" s="34">
        <f t="shared" si="26"/>
        <v>0</v>
      </c>
      <c r="V116" s="34">
        <f t="shared" si="26"/>
        <v>0</v>
      </c>
      <c r="W116" s="34">
        <f t="shared" si="26"/>
        <v>0</v>
      </c>
      <c r="X116" s="34">
        <f t="shared" si="26"/>
        <v>0</v>
      </c>
      <c r="Y116" s="34">
        <f t="shared" si="26"/>
        <v>0</v>
      </c>
      <c r="Z116" s="34">
        <f t="shared" si="26"/>
        <v>0</v>
      </c>
      <c r="AA116" s="35">
        <f>SUM(O116:Z116)</f>
        <v>0</v>
      </c>
    </row>
    <row r="117" spans="2:29" ht="30.75" customHeight="1" x14ac:dyDescent="0.25">
      <c r="B117" s="257" t="s">
        <v>1283</v>
      </c>
      <c r="C117" s="259"/>
      <c r="D117" s="259"/>
      <c r="E117" s="260"/>
      <c r="F117" s="21"/>
      <c r="G117" s="21"/>
      <c r="H117" s="69"/>
      <c r="I117" s="69"/>
      <c r="J117" s="69"/>
      <c r="K117" s="69"/>
      <c r="L117" s="69"/>
      <c r="M117" s="69"/>
      <c r="O117" s="181"/>
      <c r="P117" s="181"/>
      <c r="Q117" s="181"/>
      <c r="R117" s="181"/>
      <c r="S117" s="181"/>
      <c r="T117" s="181"/>
      <c r="U117" s="181"/>
      <c r="V117" s="181"/>
      <c r="W117" s="181"/>
      <c r="X117" s="181"/>
      <c r="Y117" s="181"/>
      <c r="Z117" s="181"/>
      <c r="AA117" s="181"/>
    </row>
    <row r="118" spans="2:29" ht="30.75" customHeight="1" x14ac:dyDescent="0.25">
      <c r="B118" s="257"/>
      <c r="C118" s="259"/>
      <c r="D118" s="259"/>
      <c r="E118" s="260"/>
      <c r="F118" s="21"/>
      <c r="G118" s="21"/>
      <c r="H118" s="69"/>
      <c r="I118" s="69"/>
      <c r="J118" s="69"/>
      <c r="K118" s="69"/>
      <c r="L118" s="69"/>
      <c r="M118" s="69"/>
      <c r="O118" s="181" t="s">
        <v>1299</v>
      </c>
      <c r="P118" s="181"/>
      <c r="Q118" s="181"/>
      <c r="R118" s="181"/>
      <c r="S118" s="181"/>
      <c r="T118" s="181"/>
      <c r="U118" s="181"/>
      <c r="V118" s="181"/>
      <c r="W118" s="181"/>
      <c r="X118" s="181"/>
      <c r="Y118" s="181"/>
      <c r="Z118" s="181"/>
      <c r="AA118" s="181"/>
    </row>
    <row r="119" spans="2:29" ht="30.75" customHeight="1" x14ac:dyDescent="0.25">
      <c r="B119" s="257"/>
      <c r="C119" s="259"/>
      <c r="D119" s="259"/>
      <c r="E119" s="260"/>
      <c r="F119" s="21"/>
      <c r="G119" s="21"/>
      <c r="H119" s="69"/>
      <c r="I119" s="69"/>
      <c r="J119" s="69"/>
      <c r="K119" s="69"/>
      <c r="L119" s="69"/>
      <c r="M119" s="69"/>
      <c r="O119" s="32" t="s">
        <v>1075</v>
      </c>
      <c r="P119" s="32" t="s">
        <v>1076</v>
      </c>
      <c r="Q119" s="32" t="s">
        <v>1077</v>
      </c>
      <c r="R119" s="32" t="s">
        <v>1078</v>
      </c>
      <c r="S119" s="32" t="s">
        <v>1079</v>
      </c>
      <c r="T119" s="32" t="s">
        <v>1080</v>
      </c>
      <c r="U119" s="32" t="s">
        <v>1081</v>
      </c>
      <c r="V119" s="32" t="s">
        <v>1082</v>
      </c>
      <c r="W119" s="32" t="s">
        <v>1083</v>
      </c>
      <c r="X119" s="32" t="s">
        <v>1084</v>
      </c>
      <c r="Y119" s="32" t="s">
        <v>1085</v>
      </c>
      <c r="Z119" s="32" t="s">
        <v>1086</v>
      </c>
      <c r="AA119" s="33"/>
    </row>
    <row r="120" spans="2:29" ht="30.75" customHeight="1" x14ac:dyDescent="0.25">
      <c r="B120" s="258"/>
      <c r="C120" s="261"/>
      <c r="D120" s="261"/>
      <c r="E120" s="262"/>
      <c r="F120" s="21"/>
      <c r="G120" s="21"/>
      <c r="H120" s="69"/>
      <c r="I120" s="69"/>
      <c r="J120" s="69"/>
      <c r="K120" s="69"/>
      <c r="L120" s="69"/>
      <c r="M120" s="69"/>
      <c r="O120" s="34">
        <f>S22</f>
        <v>0</v>
      </c>
      <c r="P120" s="34">
        <f>O120</f>
        <v>0</v>
      </c>
      <c r="Q120" s="34">
        <f>P120</f>
        <v>0</v>
      </c>
      <c r="R120" s="34">
        <f>S23</f>
        <v>0</v>
      </c>
      <c r="S120" s="34">
        <f>R120</f>
        <v>0</v>
      </c>
      <c r="T120" s="34">
        <f>S120</f>
        <v>0</v>
      </c>
      <c r="U120" s="34">
        <f>S24</f>
        <v>0</v>
      </c>
      <c r="V120" s="34">
        <f>U120</f>
        <v>0</v>
      </c>
      <c r="W120" s="34">
        <f>V120</f>
        <v>0</v>
      </c>
      <c r="X120" s="34">
        <f>S25</f>
        <v>0</v>
      </c>
      <c r="Y120" s="34">
        <f>X120</f>
        <v>0</v>
      </c>
      <c r="Z120" s="34">
        <f>Y120</f>
        <v>0</v>
      </c>
      <c r="AA120" s="35">
        <f>AVERAGE(O120:Z120)</f>
        <v>0</v>
      </c>
    </row>
    <row r="121" spans="2:29" ht="30.75" customHeight="1" x14ac:dyDescent="0.25">
      <c r="B121" s="8" t="s">
        <v>1284</v>
      </c>
      <c r="C121" s="288" t="e">
        <f>AA157</f>
        <v>#VALUE!</v>
      </c>
      <c r="D121" s="289"/>
      <c r="E121" s="290"/>
      <c r="F121" s="21"/>
      <c r="G121" s="21"/>
      <c r="H121" s="69"/>
      <c r="I121" s="69"/>
      <c r="J121" s="69"/>
      <c r="K121" s="69"/>
      <c r="L121" s="69"/>
      <c r="M121" s="69"/>
      <c r="O121" s="181" t="s">
        <v>1300</v>
      </c>
      <c r="P121" s="181"/>
      <c r="Q121" s="181"/>
      <c r="R121" s="181"/>
      <c r="S121" s="181"/>
      <c r="T121" s="181"/>
      <c r="U121" s="181"/>
      <c r="V121" s="181"/>
      <c r="W121" s="181"/>
      <c r="X121" s="181"/>
      <c r="Y121" s="181"/>
      <c r="Z121" s="181"/>
      <c r="AA121" s="181"/>
    </row>
    <row r="122" spans="2:29" x14ac:dyDescent="0.25">
      <c r="B122" s="112" t="s">
        <v>1117</v>
      </c>
      <c r="C122" s="225"/>
      <c r="D122" s="225"/>
      <c r="E122" s="226"/>
      <c r="F122" s="21"/>
      <c r="G122" s="21"/>
      <c r="H122" s="69"/>
      <c r="I122" s="69"/>
      <c r="J122" s="69"/>
      <c r="K122" s="69"/>
      <c r="L122" s="69"/>
      <c r="M122" s="69"/>
      <c r="O122" s="32" t="s">
        <v>1075</v>
      </c>
      <c r="P122" s="32" t="s">
        <v>1076</v>
      </c>
      <c r="Q122" s="32" t="s">
        <v>1077</v>
      </c>
      <c r="R122" s="32" t="s">
        <v>1078</v>
      </c>
      <c r="S122" s="32" t="s">
        <v>1079</v>
      </c>
      <c r="T122" s="32" t="s">
        <v>1080</v>
      </c>
      <c r="U122" s="32" t="s">
        <v>1081</v>
      </c>
      <c r="V122" s="32" t="s">
        <v>1082</v>
      </c>
      <c r="W122" s="32" t="s">
        <v>1083</v>
      </c>
      <c r="X122" s="32" t="s">
        <v>1084</v>
      </c>
      <c r="Y122" s="32" t="s">
        <v>1085</v>
      </c>
      <c r="Z122" s="32" t="s">
        <v>1086</v>
      </c>
      <c r="AA122" s="33" t="s">
        <v>1090</v>
      </c>
    </row>
    <row r="123" spans="2:29" ht="30.75" customHeight="1" x14ac:dyDescent="0.25">
      <c r="B123" s="257" t="s">
        <v>1284</v>
      </c>
      <c r="C123" s="259"/>
      <c r="D123" s="259"/>
      <c r="E123" s="260"/>
      <c r="F123" s="21"/>
      <c r="G123" s="21"/>
      <c r="H123" s="69"/>
      <c r="I123" s="69"/>
      <c r="J123" s="69"/>
      <c r="K123" s="69"/>
      <c r="L123" s="69"/>
      <c r="M123" s="69"/>
      <c r="O123" s="34">
        <f>O103*O120</f>
        <v>0</v>
      </c>
      <c r="P123" s="34">
        <f t="shared" ref="P123:Z123" si="27">P103*P120</f>
        <v>0</v>
      </c>
      <c r="Q123" s="34">
        <f t="shared" si="27"/>
        <v>0</v>
      </c>
      <c r="R123" s="34">
        <f t="shared" si="27"/>
        <v>0</v>
      </c>
      <c r="S123" s="34">
        <f t="shared" si="27"/>
        <v>0</v>
      </c>
      <c r="T123" s="34">
        <f t="shared" si="27"/>
        <v>0</v>
      </c>
      <c r="U123" s="34">
        <f t="shared" si="27"/>
        <v>0</v>
      </c>
      <c r="V123" s="34">
        <f t="shared" si="27"/>
        <v>0</v>
      </c>
      <c r="W123" s="34">
        <f t="shared" si="27"/>
        <v>0</v>
      </c>
      <c r="X123" s="34">
        <f t="shared" si="27"/>
        <v>0</v>
      </c>
      <c r="Y123" s="34">
        <f t="shared" si="27"/>
        <v>0</v>
      </c>
      <c r="Z123" s="34">
        <f t="shared" si="27"/>
        <v>0</v>
      </c>
      <c r="AA123" s="35">
        <f>SUM(O123:Z123)</f>
        <v>0</v>
      </c>
      <c r="AC123" s="149"/>
    </row>
    <row r="124" spans="2:29" ht="30.75" customHeight="1" x14ac:dyDescent="0.25">
      <c r="B124" s="257"/>
      <c r="C124" s="259"/>
      <c r="D124" s="259"/>
      <c r="E124" s="260"/>
      <c r="F124" s="21"/>
      <c r="G124" s="21"/>
      <c r="H124" s="69"/>
      <c r="I124" s="69"/>
      <c r="J124" s="69"/>
      <c r="K124" s="69"/>
      <c r="L124" s="69"/>
      <c r="M124" s="69"/>
      <c r="O124" s="32"/>
      <c r="P124" s="32"/>
      <c r="Q124" s="32"/>
      <c r="R124" s="32"/>
      <c r="S124" s="32"/>
      <c r="T124" s="32"/>
      <c r="U124" s="32"/>
      <c r="V124" s="32"/>
      <c r="W124" s="32"/>
      <c r="X124" s="32"/>
      <c r="Y124" s="32"/>
      <c r="Z124" s="32"/>
      <c r="AA124" s="33"/>
      <c r="AB124" s="44"/>
    </row>
    <row r="125" spans="2:29" ht="30.75" customHeight="1" x14ac:dyDescent="0.25">
      <c r="B125" s="257"/>
      <c r="C125" s="259"/>
      <c r="D125" s="259"/>
      <c r="E125" s="260"/>
      <c r="F125" s="21"/>
      <c r="G125" s="21"/>
      <c r="H125" s="69"/>
      <c r="I125" s="69"/>
      <c r="J125" s="69"/>
      <c r="K125" s="69"/>
      <c r="L125" s="69"/>
      <c r="M125" s="69"/>
      <c r="O125" s="181" t="s">
        <v>1272</v>
      </c>
      <c r="P125" s="181"/>
      <c r="Q125" s="181"/>
      <c r="R125" s="181"/>
      <c r="S125" s="181"/>
      <c r="T125" s="181"/>
      <c r="U125" s="181"/>
      <c r="V125" s="181"/>
      <c r="W125" s="181"/>
      <c r="X125" s="181"/>
      <c r="Y125" s="181"/>
      <c r="Z125" s="181"/>
      <c r="AA125" s="181"/>
    </row>
    <row r="126" spans="2:29" ht="30.75" customHeight="1" x14ac:dyDescent="0.25">
      <c r="B126" s="258"/>
      <c r="C126" s="261"/>
      <c r="D126" s="261"/>
      <c r="E126" s="262"/>
      <c r="F126" s="21"/>
      <c r="G126" s="21"/>
      <c r="H126" s="69"/>
      <c r="I126" s="69"/>
      <c r="J126" s="69"/>
      <c r="K126" s="69"/>
      <c r="L126" s="69"/>
      <c r="M126" s="69"/>
      <c r="O126" s="32" t="s">
        <v>1075</v>
      </c>
      <c r="P126" s="32" t="s">
        <v>1076</v>
      </c>
      <c r="Q126" s="32" t="s">
        <v>1077</v>
      </c>
      <c r="R126" s="32" t="s">
        <v>1078</v>
      </c>
      <c r="S126" s="32" t="s">
        <v>1079</v>
      </c>
      <c r="T126" s="32" t="s">
        <v>1080</v>
      </c>
      <c r="U126" s="32" t="s">
        <v>1081</v>
      </c>
      <c r="V126" s="32" t="s">
        <v>1082</v>
      </c>
      <c r="W126" s="32" t="s">
        <v>1083</v>
      </c>
      <c r="X126" s="32" t="s">
        <v>1084</v>
      </c>
      <c r="Y126" s="32" t="s">
        <v>1085</v>
      </c>
      <c r="Z126" s="32" t="s">
        <v>1086</v>
      </c>
      <c r="AA126" s="33" t="s">
        <v>1090</v>
      </c>
      <c r="AB126" s="44" t="s">
        <v>1090</v>
      </c>
    </row>
    <row r="127" spans="2:29" ht="30.75" customHeight="1" x14ac:dyDescent="0.25">
      <c r="B127" s="11" t="s">
        <v>1111</v>
      </c>
      <c r="C127" s="436" t="e">
        <f>AC157</f>
        <v>#VALUE!</v>
      </c>
      <c r="D127" s="437"/>
      <c r="E127" s="438"/>
      <c r="F127" s="21"/>
      <c r="G127" s="21"/>
      <c r="H127" s="69"/>
      <c r="I127" s="69"/>
      <c r="J127" s="69"/>
      <c r="K127" s="69"/>
      <c r="L127" s="69"/>
      <c r="M127" s="69"/>
      <c r="O127" s="34" t="e">
        <f>$Q$29*O9*$R$45</f>
        <v>#VALUE!</v>
      </c>
      <c r="P127" s="34" t="e">
        <f t="shared" ref="P127:Z127" si="28">$Q$29*P9*$R$45</f>
        <v>#VALUE!</v>
      </c>
      <c r="Q127" s="34" t="e">
        <f t="shared" si="28"/>
        <v>#VALUE!</v>
      </c>
      <c r="R127" s="34" t="e">
        <f t="shared" si="28"/>
        <v>#VALUE!</v>
      </c>
      <c r="S127" s="34" t="e">
        <f t="shared" si="28"/>
        <v>#VALUE!</v>
      </c>
      <c r="T127" s="34" t="e">
        <f t="shared" si="28"/>
        <v>#VALUE!</v>
      </c>
      <c r="U127" s="34" t="e">
        <f t="shared" si="28"/>
        <v>#VALUE!</v>
      </c>
      <c r="V127" s="34" t="e">
        <f t="shared" si="28"/>
        <v>#VALUE!</v>
      </c>
      <c r="W127" s="34" t="e">
        <f t="shared" si="28"/>
        <v>#VALUE!</v>
      </c>
      <c r="X127" s="34" t="e">
        <f t="shared" si="28"/>
        <v>#VALUE!</v>
      </c>
      <c r="Y127" s="34" t="e">
        <f t="shared" si="28"/>
        <v>#VALUE!</v>
      </c>
      <c r="Z127" s="34" t="e">
        <f t="shared" si="28"/>
        <v>#VALUE!</v>
      </c>
      <c r="AA127" s="35" t="e">
        <f>SUM(O127:Z127)</f>
        <v>#VALUE!</v>
      </c>
      <c r="AB127" s="39" t="e">
        <f>AA127/Q29</f>
        <v>#VALUE!</v>
      </c>
    </row>
    <row r="128" spans="2:29" x14ac:dyDescent="0.25">
      <c r="B128" s="11" t="s">
        <v>1184</v>
      </c>
      <c r="C128" s="276" t="e">
        <f>AB157</f>
        <v>#VALUE!</v>
      </c>
      <c r="D128" s="277"/>
      <c r="E128" s="278"/>
      <c r="F128" s="13"/>
      <c r="G128" s="13"/>
      <c r="H128" s="69"/>
      <c r="I128" s="69"/>
      <c r="J128" s="69"/>
      <c r="K128" s="69"/>
      <c r="L128" s="69"/>
      <c r="M128" s="69"/>
      <c r="O128" s="181"/>
      <c r="P128" s="181"/>
      <c r="Q128" s="181"/>
      <c r="R128" s="181"/>
      <c r="S128" s="181"/>
      <c r="T128" s="181"/>
      <c r="U128" s="181"/>
      <c r="V128" s="181"/>
      <c r="W128" s="181"/>
      <c r="X128" s="181"/>
      <c r="Y128" s="181"/>
      <c r="Z128" s="181"/>
      <c r="AA128" s="181"/>
    </row>
    <row r="129" spans="2:29" x14ac:dyDescent="0.25">
      <c r="B129" s="11" t="s">
        <v>1112</v>
      </c>
      <c r="C129" s="273" t="e">
        <f>C114/C127</f>
        <v>#VALUE!</v>
      </c>
      <c r="D129" s="274"/>
      <c r="E129" s="275"/>
      <c r="F129" s="12"/>
      <c r="G129" s="12"/>
      <c r="H129" s="69"/>
      <c r="I129" s="69"/>
      <c r="J129" s="69"/>
      <c r="K129" s="69"/>
      <c r="L129" s="69"/>
      <c r="M129" s="69"/>
      <c r="O129" s="142" t="s">
        <v>1273</v>
      </c>
      <c r="P129" s="142"/>
      <c r="Q129" s="142"/>
      <c r="R129" s="142"/>
      <c r="S129" s="142"/>
      <c r="T129" s="40"/>
      <c r="U129" s="40"/>
      <c r="V129" s="40"/>
      <c r="W129" s="40"/>
      <c r="X129" s="40"/>
      <c r="Y129" s="40"/>
      <c r="Z129" s="40"/>
      <c r="AA129" s="40"/>
    </row>
    <row r="130" spans="2:29" x14ac:dyDescent="0.25">
      <c r="B130" s="11" t="s">
        <v>1113</v>
      </c>
      <c r="C130" s="276" t="e">
        <f>C127/C114</f>
        <v>#VALUE!</v>
      </c>
      <c r="D130" s="277"/>
      <c r="E130" s="278"/>
      <c r="F130" s="13"/>
      <c r="G130" s="13"/>
      <c r="H130" s="69"/>
      <c r="I130" s="69"/>
      <c r="J130" s="69"/>
      <c r="K130" s="69"/>
      <c r="L130" s="69"/>
      <c r="M130" s="69"/>
      <c r="O130" s="53" t="s">
        <v>1173</v>
      </c>
      <c r="P130" s="53"/>
      <c r="Q130" s="53"/>
      <c r="R130" s="53"/>
      <c r="S130" s="53"/>
      <c r="T130" s="53"/>
      <c r="U130" s="53"/>
      <c r="V130" s="53"/>
      <c r="W130" s="53"/>
      <c r="X130" s="53"/>
      <c r="Y130" s="53"/>
      <c r="Z130" s="53"/>
      <c r="AA130" s="53"/>
    </row>
    <row r="131" spans="2:29" x14ac:dyDescent="0.25">
      <c r="B131" s="93" t="s">
        <v>1260</v>
      </c>
      <c r="C131" s="69"/>
      <c r="D131" s="69"/>
      <c r="E131" s="311"/>
      <c r="F131" s="311"/>
      <c r="G131" s="311"/>
      <c r="H131" s="311"/>
      <c r="I131" s="311"/>
      <c r="J131" s="311"/>
      <c r="K131" s="311"/>
      <c r="L131" s="311"/>
      <c r="M131" s="311"/>
      <c r="O131" s="32" t="s">
        <v>1075</v>
      </c>
      <c r="P131" s="32" t="s">
        <v>1076</v>
      </c>
      <c r="Q131" s="32" t="s">
        <v>1077</v>
      </c>
      <c r="R131" s="32" t="s">
        <v>1078</v>
      </c>
      <c r="S131" s="32" t="s">
        <v>1079</v>
      </c>
      <c r="T131" s="32" t="s">
        <v>1080</v>
      </c>
      <c r="U131" s="32" t="s">
        <v>1081</v>
      </c>
      <c r="V131" s="32" t="s">
        <v>1082</v>
      </c>
      <c r="W131" s="32" t="s">
        <v>1083</v>
      </c>
      <c r="X131" s="32" t="s">
        <v>1084</v>
      </c>
      <c r="Y131" s="32" t="s">
        <v>1085</v>
      </c>
      <c r="Z131" s="32" t="s">
        <v>1086</v>
      </c>
      <c r="AA131" s="33" t="s">
        <v>1090</v>
      </c>
    </row>
    <row r="132" spans="2:29" x14ac:dyDescent="0.25">
      <c r="O132" s="34">
        <f>O109</f>
        <v>0</v>
      </c>
      <c r="P132" s="34">
        <f t="shared" ref="P132:Z132" si="29">P109</f>
        <v>0</v>
      </c>
      <c r="Q132" s="34">
        <f t="shared" si="29"/>
        <v>0</v>
      </c>
      <c r="R132" s="34">
        <f t="shared" si="29"/>
        <v>0</v>
      </c>
      <c r="S132" s="34">
        <f t="shared" si="29"/>
        <v>0</v>
      </c>
      <c r="T132" s="34">
        <f t="shared" si="29"/>
        <v>0</v>
      </c>
      <c r="U132" s="34">
        <f t="shared" si="29"/>
        <v>0</v>
      </c>
      <c r="V132" s="34">
        <f t="shared" si="29"/>
        <v>0</v>
      </c>
      <c r="W132" s="34">
        <f t="shared" si="29"/>
        <v>0</v>
      </c>
      <c r="X132" s="34">
        <f t="shared" si="29"/>
        <v>0</v>
      </c>
      <c r="Y132" s="34">
        <f t="shared" si="29"/>
        <v>0</v>
      </c>
      <c r="Z132" s="34">
        <f t="shared" si="29"/>
        <v>0</v>
      </c>
      <c r="AA132" s="35">
        <f>SUM(O132:Z132)</f>
        <v>0</v>
      </c>
    </row>
    <row r="133" spans="2:29" x14ac:dyDescent="0.25">
      <c r="O133" s="53" t="s">
        <v>1275</v>
      </c>
      <c r="P133" s="53"/>
      <c r="Q133" s="53"/>
      <c r="R133" s="53"/>
      <c r="S133" s="53"/>
      <c r="T133" s="53"/>
      <c r="U133" s="53"/>
      <c r="V133" s="53"/>
      <c r="W133" s="53"/>
      <c r="X133" s="53"/>
      <c r="Y133" s="53"/>
      <c r="Z133" s="53"/>
      <c r="AA133" s="53"/>
    </row>
    <row r="134" spans="2:29" x14ac:dyDescent="0.25">
      <c r="O134" s="32" t="s">
        <v>1075</v>
      </c>
      <c r="P134" s="32" t="s">
        <v>1076</v>
      </c>
      <c r="Q134" s="32" t="s">
        <v>1077</v>
      </c>
      <c r="R134" s="32" t="s">
        <v>1078</v>
      </c>
      <c r="S134" s="32" t="s">
        <v>1079</v>
      </c>
      <c r="T134" s="32" t="s">
        <v>1080</v>
      </c>
      <c r="U134" s="32" t="s">
        <v>1081</v>
      </c>
      <c r="V134" s="32" t="s">
        <v>1082</v>
      </c>
      <c r="W134" s="32" t="s">
        <v>1083</v>
      </c>
      <c r="X134" s="32" t="s">
        <v>1084</v>
      </c>
      <c r="Y134" s="32" t="s">
        <v>1085</v>
      </c>
      <c r="Z134" s="32" t="s">
        <v>1086</v>
      </c>
      <c r="AA134" s="33" t="s">
        <v>1090</v>
      </c>
      <c r="AB134" s="44" t="s">
        <v>1199</v>
      </c>
      <c r="AC134" s="143" t="s">
        <v>1280</v>
      </c>
    </row>
    <row r="135" spans="2:29" x14ac:dyDescent="0.25">
      <c r="O135" s="34" t="e">
        <f>O127</f>
        <v>#VALUE!</v>
      </c>
      <c r="P135" s="34" t="e">
        <f t="shared" ref="P135:Z135" si="30">P127</f>
        <v>#VALUE!</v>
      </c>
      <c r="Q135" s="34" t="e">
        <f t="shared" si="30"/>
        <v>#VALUE!</v>
      </c>
      <c r="R135" s="34" t="e">
        <f t="shared" si="30"/>
        <v>#VALUE!</v>
      </c>
      <c r="S135" s="34" t="e">
        <f t="shared" si="30"/>
        <v>#VALUE!</v>
      </c>
      <c r="T135" s="34" t="e">
        <f t="shared" si="30"/>
        <v>#VALUE!</v>
      </c>
      <c r="U135" s="34" t="e">
        <f t="shared" si="30"/>
        <v>#VALUE!</v>
      </c>
      <c r="V135" s="34" t="e">
        <f t="shared" si="30"/>
        <v>#VALUE!</v>
      </c>
      <c r="W135" s="34" t="e">
        <f t="shared" si="30"/>
        <v>#VALUE!</v>
      </c>
      <c r="X135" s="34" t="e">
        <f t="shared" si="30"/>
        <v>#VALUE!</v>
      </c>
      <c r="Y135" s="34" t="e">
        <f t="shared" si="30"/>
        <v>#VALUE!</v>
      </c>
      <c r="Z135" s="34" t="e">
        <f t="shared" si="30"/>
        <v>#VALUE!</v>
      </c>
      <c r="AA135" s="35" t="e">
        <f>SUM(O135:Z135)</f>
        <v>#VALUE!</v>
      </c>
      <c r="AB135" s="45" t="e">
        <f>IF((AA135/AA132)&gt;100%,100%,(AA135/AA132))</f>
        <v>#VALUE!</v>
      </c>
      <c r="AC135" s="144" t="e">
        <f>AA135*R47</f>
        <v>#VALUE!</v>
      </c>
    </row>
    <row r="136" spans="2:29" x14ac:dyDescent="0.25">
      <c r="O136" s="142" t="s">
        <v>1274</v>
      </c>
      <c r="P136" s="142"/>
      <c r="Q136" s="142"/>
      <c r="R136" s="142"/>
      <c r="S136" s="142"/>
      <c r="T136" s="40"/>
      <c r="U136" s="40"/>
      <c r="V136" s="40"/>
      <c r="W136" s="40"/>
      <c r="X136" s="40"/>
      <c r="Y136" s="40"/>
      <c r="Z136" s="40"/>
      <c r="AA136" s="40"/>
    </row>
    <row r="137" spans="2:29" x14ac:dyDescent="0.25">
      <c r="O137" s="53" t="s">
        <v>1173</v>
      </c>
      <c r="P137" s="53"/>
      <c r="Q137" s="53"/>
      <c r="R137" s="53"/>
      <c r="S137" s="53"/>
      <c r="T137" s="53"/>
      <c r="U137" s="53"/>
      <c r="V137" s="53"/>
      <c r="W137" s="53"/>
      <c r="X137" s="53"/>
      <c r="Y137" s="53"/>
      <c r="Z137" s="53"/>
      <c r="AA137" s="53"/>
    </row>
    <row r="138" spans="2:29" x14ac:dyDescent="0.25">
      <c r="O138" s="32" t="s">
        <v>1075</v>
      </c>
      <c r="P138" s="32" t="s">
        <v>1076</v>
      </c>
      <c r="Q138" s="32" t="s">
        <v>1077</v>
      </c>
      <c r="R138" s="32" t="s">
        <v>1078</v>
      </c>
      <c r="S138" s="32" t="s">
        <v>1079</v>
      </c>
      <c r="T138" s="32" t="s">
        <v>1080</v>
      </c>
      <c r="U138" s="32" t="s">
        <v>1081</v>
      </c>
      <c r="V138" s="32" t="s">
        <v>1082</v>
      </c>
      <c r="W138" s="32" t="s">
        <v>1083</v>
      </c>
      <c r="X138" s="32" t="s">
        <v>1084</v>
      </c>
      <c r="Y138" s="32" t="s">
        <v>1085</v>
      </c>
      <c r="Z138" s="32" t="s">
        <v>1086</v>
      </c>
      <c r="AA138" s="33" t="s">
        <v>1090</v>
      </c>
      <c r="AB138" s="44"/>
    </row>
    <row r="139" spans="2:29" x14ac:dyDescent="0.25">
      <c r="O139" s="34">
        <f>O116</f>
        <v>0</v>
      </c>
      <c r="P139" s="34">
        <f t="shared" ref="P139:Z139" si="31">P116</f>
        <v>0</v>
      </c>
      <c r="Q139" s="34">
        <f t="shared" si="31"/>
        <v>0</v>
      </c>
      <c r="R139" s="34">
        <f t="shared" si="31"/>
        <v>0</v>
      </c>
      <c r="S139" s="34">
        <f t="shared" si="31"/>
        <v>0</v>
      </c>
      <c r="T139" s="34">
        <f t="shared" si="31"/>
        <v>0</v>
      </c>
      <c r="U139" s="34">
        <f t="shared" si="31"/>
        <v>0</v>
      </c>
      <c r="V139" s="34">
        <f t="shared" si="31"/>
        <v>0</v>
      </c>
      <c r="W139" s="34">
        <f t="shared" si="31"/>
        <v>0</v>
      </c>
      <c r="X139" s="34">
        <f t="shared" si="31"/>
        <v>0</v>
      </c>
      <c r="Y139" s="34">
        <f t="shared" si="31"/>
        <v>0</v>
      </c>
      <c r="Z139" s="34">
        <f t="shared" si="31"/>
        <v>0</v>
      </c>
      <c r="AA139" s="35">
        <f>SUM(O139:Z139)</f>
        <v>0</v>
      </c>
      <c r="AB139" s="46"/>
      <c r="AC139" s="45"/>
    </row>
    <row r="140" spans="2:29" x14ac:dyDescent="0.25">
      <c r="O140" s="53" t="s">
        <v>1275</v>
      </c>
      <c r="P140" s="53"/>
      <c r="Q140" s="53"/>
      <c r="R140" s="53"/>
      <c r="S140" s="53"/>
      <c r="T140" s="53"/>
      <c r="U140" s="53"/>
      <c r="V140" s="53"/>
      <c r="W140" s="53"/>
      <c r="X140" s="53"/>
      <c r="Y140" s="53"/>
      <c r="Z140" s="53"/>
      <c r="AA140" s="53"/>
    </row>
    <row r="141" spans="2:29" x14ac:dyDescent="0.25">
      <c r="O141" s="32" t="s">
        <v>1075</v>
      </c>
      <c r="P141" s="32" t="s">
        <v>1076</v>
      </c>
      <c r="Q141" s="32" t="s">
        <v>1077</v>
      </c>
      <c r="R141" s="32" t="s">
        <v>1078</v>
      </c>
      <c r="S141" s="32" t="s">
        <v>1079</v>
      </c>
      <c r="T141" s="32" t="s">
        <v>1080</v>
      </c>
      <c r="U141" s="32" t="s">
        <v>1081</v>
      </c>
      <c r="V141" s="32" t="s">
        <v>1082</v>
      </c>
      <c r="W141" s="32" t="s">
        <v>1083</v>
      </c>
      <c r="X141" s="32" t="s">
        <v>1084</v>
      </c>
      <c r="Y141" s="32" t="s">
        <v>1085</v>
      </c>
      <c r="Z141" s="32" t="s">
        <v>1086</v>
      </c>
      <c r="AA141" s="33" t="s">
        <v>1090</v>
      </c>
      <c r="AB141" s="44" t="s">
        <v>1199</v>
      </c>
      <c r="AC141" s="143" t="s">
        <v>1280</v>
      </c>
    </row>
    <row r="142" spans="2:29" x14ac:dyDescent="0.25">
      <c r="O142" s="34" t="e">
        <f>IF(O127&gt;O139,O139,O127)</f>
        <v>#VALUE!</v>
      </c>
      <c r="P142" s="34" t="e">
        <f t="shared" ref="P142:Z142" si="32">IF(P127&gt;P139,P139,P127)</f>
        <v>#VALUE!</v>
      </c>
      <c r="Q142" s="34" t="e">
        <f t="shared" si="32"/>
        <v>#VALUE!</v>
      </c>
      <c r="R142" s="34" t="e">
        <f>IF(R127&gt;R139,R139,R127)</f>
        <v>#VALUE!</v>
      </c>
      <c r="S142" s="34" t="e">
        <f t="shared" si="32"/>
        <v>#VALUE!</v>
      </c>
      <c r="T142" s="34" t="e">
        <f t="shared" si="32"/>
        <v>#VALUE!</v>
      </c>
      <c r="U142" s="34" t="e">
        <f t="shared" si="32"/>
        <v>#VALUE!</v>
      </c>
      <c r="V142" s="34" t="e">
        <f t="shared" si="32"/>
        <v>#VALUE!</v>
      </c>
      <c r="W142" s="34" t="e">
        <f t="shared" si="32"/>
        <v>#VALUE!</v>
      </c>
      <c r="X142" s="34" t="e">
        <f t="shared" si="32"/>
        <v>#VALUE!</v>
      </c>
      <c r="Y142" s="34" t="e">
        <f t="shared" si="32"/>
        <v>#VALUE!</v>
      </c>
      <c r="Z142" s="34" t="e">
        <f t="shared" si="32"/>
        <v>#VALUE!</v>
      </c>
      <c r="AA142" s="35" t="e">
        <f>SUM(O142:Z142)</f>
        <v>#VALUE!</v>
      </c>
      <c r="AB142" s="45" t="e">
        <f>IF((AA142/AA139)&gt;100%,100%,(AA142/AA139))</f>
        <v>#VALUE!</v>
      </c>
      <c r="AC142" s="144" t="e">
        <f>AA142*R47</f>
        <v>#VALUE!</v>
      </c>
    </row>
    <row r="143" spans="2:29" x14ac:dyDescent="0.25">
      <c r="O143" s="142" t="s">
        <v>1276</v>
      </c>
      <c r="P143" s="142"/>
      <c r="Q143" s="142"/>
      <c r="R143" s="142"/>
      <c r="S143" s="142"/>
      <c r="T143" s="40"/>
      <c r="U143" s="40"/>
      <c r="V143" s="40"/>
      <c r="W143" s="40"/>
      <c r="X143" s="40"/>
      <c r="Y143" s="40"/>
      <c r="Z143" s="40"/>
      <c r="AA143" s="40"/>
    </row>
    <row r="144" spans="2:29" x14ac:dyDescent="0.25">
      <c r="O144" s="53" t="s">
        <v>1173</v>
      </c>
      <c r="P144" s="53"/>
      <c r="Q144" s="53"/>
      <c r="R144" s="53"/>
      <c r="S144" s="53"/>
      <c r="T144" s="53"/>
      <c r="U144" s="53"/>
      <c r="V144" s="53"/>
      <c r="W144" s="53"/>
      <c r="X144" s="53"/>
      <c r="Y144" s="53"/>
      <c r="Z144" s="53"/>
      <c r="AA144" s="53"/>
    </row>
    <row r="145" spans="15:30" x14ac:dyDescent="0.25">
      <c r="O145" s="32" t="s">
        <v>1075</v>
      </c>
      <c r="P145" s="32" t="s">
        <v>1076</v>
      </c>
      <c r="Q145" s="32" t="s">
        <v>1077</v>
      </c>
      <c r="R145" s="32" t="s">
        <v>1078</v>
      </c>
      <c r="S145" s="32" t="s">
        <v>1079</v>
      </c>
      <c r="T145" s="32" t="s">
        <v>1080</v>
      </c>
      <c r="U145" s="32" t="s">
        <v>1081</v>
      </c>
      <c r="V145" s="32" t="s">
        <v>1082</v>
      </c>
      <c r="W145" s="32" t="s">
        <v>1083</v>
      </c>
      <c r="X145" s="32" t="s">
        <v>1084</v>
      </c>
      <c r="Y145" s="32" t="s">
        <v>1085</v>
      </c>
      <c r="Z145" s="32" t="s">
        <v>1086</v>
      </c>
      <c r="AA145" s="33" t="s">
        <v>1090</v>
      </c>
      <c r="AB145" s="44"/>
    </row>
    <row r="146" spans="15:30" x14ac:dyDescent="0.25">
      <c r="O146" s="34">
        <f>O116</f>
        <v>0</v>
      </c>
      <c r="P146" s="34">
        <f t="shared" ref="P146:Z146" si="33">P116</f>
        <v>0</v>
      </c>
      <c r="Q146" s="34">
        <f t="shared" si="33"/>
        <v>0</v>
      </c>
      <c r="R146" s="34">
        <f t="shared" si="33"/>
        <v>0</v>
      </c>
      <c r="S146" s="34">
        <f t="shared" si="33"/>
        <v>0</v>
      </c>
      <c r="T146" s="34">
        <f t="shared" si="33"/>
        <v>0</v>
      </c>
      <c r="U146" s="34">
        <f t="shared" si="33"/>
        <v>0</v>
      </c>
      <c r="V146" s="34">
        <f t="shared" si="33"/>
        <v>0</v>
      </c>
      <c r="W146" s="34">
        <f t="shared" si="33"/>
        <v>0</v>
      </c>
      <c r="X146" s="34">
        <f t="shared" si="33"/>
        <v>0</v>
      </c>
      <c r="Y146" s="34">
        <f t="shared" si="33"/>
        <v>0</v>
      </c>
      <c r="Z146" s="34">
        <f t="shared" si="33"/>
        <v>0</v>
      </c>
      <c r="AA146" s="35">
        <f>SUM(O146:Z146)</f>
        <v>0</v>
      </c>
      <c r="AB146" s="46"/>
      <c r="AC146" s="45"/>
    </row>
    <row r="147" spans="15:30" x14ac:dyDescent="0.25">
      <c r="O147" s="53" t="s">
        <v>1197</v>
      </c>
      <c r="P147" s="53"/>
      <c r="Q147" s="53"/>
      <c r="R147" s="53"/>
      <c r="S147" s="53"/>
      <c r="T147" s="53"/>
      <c r="U147" s="53"/>
      <c r="V147" s="53"/>
      <c r="W147" s="53"/>
      <c r="X147" s="53"/>
      <c r="Y147" s="53"/>
      <c r="Z147" s="53"/>
      <c r="AA147" s="53"/>
    </row>
    <row r="148" spans="15:30" x14ac:dyDescent="0.25">
      <c r="O148" s="32" t="s">
        <v>1075</v>
      </c>
      <c r="P148" s="32" t="s">
        <v>1076</v>
      </c>
      <c r="Q148" s="32" t="s">
        <v>1077</v>
      </c>
      <c r="R148" s="32" t="s">
        <v>1078</v>
      </c>
      <c r="S148" s="32" t="s">
        <v>1079</v>
      </c>
      <c r="T148" s="32" t="s">
        <v>1080</v>
      </c>
      <c r="U148" s="32" t="s">
        <v>1081</v>
      </c>
      <c r="V148" s="32" t="s">
        <v>1082</v>
      </c>
      <c r="W148" s="32" t="s">
        <v>1083</v>
      </c>
      <c r="X148" s="32" t="s">
        <v>1084</v>
      </c>
      <c r="Y148" s="32" t="s">
        <v>1085</v>
      </c>
      <c r="Z148" s="32" t="s">
        <v>1086</v>
      </c>
      <c r="AA148" s="33" t="s">
        <v>1090</v>
      </c>
      <c r="AB148" s="44"/>
      <c r="AC148" s="38" t="s">
        <v>1281</v>
      </c>
      <c r="AD148" s="38" t="s">
        <v>1282</v>
      </c>
    </row>
    <row r="149" spans="15:30" x14ac:dyDescent="0.25">
      <c r="O149" s="34">
        <f>($C$58*0.8)*0.3*$C$61*O13</f>
        <v>0</v>
      </c>
      <c r="P149" s="34">
        <f t="shared" ref="P149:Z149" si="34">($C$58*0.8)*0.3*$C$61*P13</f>
        <v>0</v>
      </c>
      <c r="Q149" s="34">
        <f t="shared" si="34"/>
        <v>0</v>
      </c>
      <c r="R149" s="34">
        <f t="shared" si="34"/>
        <v>0</v>
      </c>
      <c r="S149" s="34">
        <f t="shared" si="34"/>
        <v>0</v>
      </c>
      <c r="T149" s="34">
        <f t="shared" si="34"/>
        <v>0</v>
      </c>
      <c r="U149" s="34">
        <f t="shared" si="34"/>
        <v>0</v>
      </c>
      <c r="V149" s="34">
        <f t="shared" si="34"/>
        <v>0</v>
      </c>
      <c r="W149" s="34">
        <f t="shared" si="34"/>
        <v>0</v>
      </c>
      <c r="X149" s="34">
        <f t="shared" si="34"/>
        <v>0</v>
      </c>
      <c r="Y149" s="34">
        <f t="shared" si="34"/>
        <v>0</v>
      </c>
      <c r="Z149" s="34">
        <f t="shared" si="34"/>
        <v>0</v>
      </c>
      <c r="AA149" s="35">
        <f>SUM(O149:Z149)</f>
        <v>0</v>
      </c>
      <c r="AB149" s="46"/>
      <c r="AC149" s="45">
        <f>100%-AD149</f>
        <v>1</v>
      </c>
      <c r="AD149" s="45">
        <f>C61/8</f>
        <v>0</v>
      </c>
    </row>
    <row r="150" spans="15:30" x14ac:dyDescent="0.25">
      <c r="O150" s="53" t="s">
        <v>1275</v>
      </c>
      <c r="P150" s="53"/>
      <c r="Q150" s="53"/>
      <c r="R150" s="53"/>
      <c r="S150" s="53"/>
      <c r="T150" s="53"/>
      <c r="U150" s="53"/>
      <c r="V150" s="53"/>
      <c r="W150" s="53"/>
      <c r="X150" s="53"/>
      <c r="Y150" s="53"/>
      <c r="Z150" s="53"/>
      <c r="AA150" s="53"/>
    </row>
    <row r="151" spans="15:30" x14ac:dyDescent="0.25">
      <c r="O151" s="32" t="s">
        <v>1075</v>
      </c>
      <c r="P151" s="32" t="s">
        <v>1076</v>
      </c>
      <c r="Q151" s="32" t="s">
        <v>1077</v>
      </c>
      <c r="R151" s="32" t="s">
        <v>1078</v>
      </c>
      <c r="S151" s="32" t="s">
        <v>1079</v>
      </c>
      <c r="T151" s="32" t="s">
        <v>1080</v>
      </c>
      <c r="U151" s="32" t="s">
        <v>1081</v>
      </c>
      <c r="V151" s="32" t="s">
        <v>1082</v>
      </c>
      <c r="W151" s="32" t="s">
        <v>1083</v>
      </c>
      <c r="X151" s="32" t="s">
        <v>1084</v>
      </c>
      <c r="Y151" s="32" t="s">
        <v>1085</v>
      </c>
      <c r="Z151" s="32" t="s">
        <v>1086</v>
      </c>
      <c r="AA151" s="33" t="s">
        <v>1090</v>
      </c>
      <c r="AB151" s="44" t="s">
        <v>1199</v>
      </c>
      <c r="AC151" s="143" t="s">
        <v>1280</v>
      </c>
    </row>
    <row r="152" spans="15:30" x14ac:dyDescent="0.25">
      <c r="O152" s="34" t="e">
        <f>IF(O127&gt;(O146-O149),O146-O149,O127)</f>
        <v>#VALUE!</v>
      </c>
      <c r="P152" s="34" t="e">
        <f t="shared" ref="P152:Z152" si="35">IF(P127&gt;(P146-P149),P146-P149,P127)</f>
        <v>#VALUE!</v>
      </c>
      <c r="Q152" s="34" t="e">
        <f t="shared" si="35"/>
        <v>#VALUE!</v>
      </c>
      <c r="R152" s="34" t="e">
        <f t="shared" si="35"/>
        <v>#VALUE!</v>
      </c>
      <c r="S152" s="34" t="e">
        <f t="shared" si="35"/>
        <v>#VALUE!</v>
      </c>
      <c r="T152" s="34" t="e">
        <f t="shared" si="35"/>
        <v>#VALUE!</v>
      </c>
      <c r="U152" s="34" t="e">
        <f t="shared" si="35"/>
        <v>#VALUE!</v>
      </c>
      <c r="V152" s="34" t="e">
        <f t="shared" si="35"/>
        <v>#VALUE!</v>
      </c>
      <c r="W152" s="34" t="e">
        <f t="shared" si="35"/>
        <v>#VALUE!</v>
      </c>
      <c r="X152" s="34" t="e">
        <f t="shared" si="35"/>
        <v>#VALUE!</v>
      </c>
      <c r="Y152" s="34" t="e">
        <f t="shared" si="35"/>
        <v>#VALUE!</v>
      </c>
      <c r="Z152" s="34" t="e">
        <f t="shared" si="35"/>
        <v>#VALUE!</v>
      </c>
      <c r="AA152" s="35" t="e">
        <f>SUM(O152:Z152)</f>
        <v>#VALUE!</v>
      </c>
      <c r="AB152" s="45" t="e">
        <f>IF((AA152/AA146)&gt;100%,100%,(AA152/AA146))</f>
        <v>#VALUE!</v>
      </c>
      <c r="AC152" s="144" t="e">
        <f>AA152*AC149*R47+AA152*AD149*R46</f>
        <v>#VALUE!</v>
      </c>
    </row>
    <row r="154" spans="15:30" x14ac:dyDescent="0.25">
      <c r="O154" s="181"/>
      <c r="P154" s="181"/>
      <c r="Q154" s="181"/>
      <c r="R154" s="181"/>
      <c r="S154" s="181"/>
      <c r="T154" s="181"/>
      <c r="U154" s="181"/>
      <c r="V154" s="181"/>
      <c r="W154" s="181"/>
      <c r="X154" s="181"/>
      <c r="Y154" s="181"/>
      <c r="Z154" s="181"/>
      <c r="AA154" s="181"/>
    </row>
    <row r="155" spans="15:30" x14ac:dyDescent="0.25">
      <c r="O155" s="145" t="s">
        <v>1279</v>
      </c>
      <c r="P155" s="33"/>
      <c r="Q155" s="33"/>
      <c r="R155" s="33"/>
      <c r="S155" s="33"/>
      <c r="T155" s="33"/>
      <c r="U155" s="33"/>
      <c r="V155" s="33"/>
      <c r="W155" s="33"/>
      <c r="X155" s="33"/>
      <c r="Y155" s="33"/>
      <c r="Z155" s="33"/>
      <c r="AA155" s="33"/>
      <c r="AC155" s="143"/>
    </row>
    <row r="156" spans="15:30" x14ac:dyDescent="0.25">
      <c r="O156" s="32" t="s">
        <v>1075</v>
      </c>
      <c r="P156" s="32" t="s">
        <v>1076</v>
      </c>
      <c r="Q156" s="32" t="s">
        <v>1077</v>
      </c>
      <c r="R156" s="32" t="s">
        <v>1078</v>
      </c>
      <c r="S156" s="32" t="s">
        <v>1079</v>
      </c>
      <c r="T156" s="32" t="s">
        <v>1080</v>
      </c>
      <c r="U156" s="32" t="s">
        <v>1081</v>
      </c>
      <c r="V156" s="32" t="s">
        <v>1082</v>
      </c>
      <c r="W156" s="32" t="s">
        <v>1083</v>
      </c>
      <c r="X156" s="32" t="s">
        <v>1084</v>
      </c>
      <c r="Y156" s="32" t="s">
        <v>1085</v>
      </c>
      <c r="Z156" s="32" t="s">
        <v>1086</v>
      </c>
      <c r="AA156" s="33" t="s">
        <v>1090</v>
      </c>
      <c r="AB156" s="44" t="s">
        <v>1199</v>
      </c>
      <c r="AC156" s="143" t="s">
        <v>1280</v>
      </c>
    </row>
    <row r="157" spans="15:30" x14ac:dyDescent="0.25">
      <c r="O157" s="34" t="e">
        <f>IF($C$52="Yes",IF($C$55="Yes",O135,O142),O152)</f>
        <v>#VALUE!</v>
      </c>
      <c r="P157" s="34" t="e">
        <f t="shared" ref="P157:Z157" si="36">IF($C$52="Yes",IF($C$55="Yes",P135,P142),P152)</f>
        <v>#VALUE!</v>
      </c>
      <c r="Q157" s="34" t="e">
        <f t="shared" si="36"/>
        <v>#VALUE!</v>
      </c>
      <c r="R157" s="34" t="e">
        <f t="shared" si="36"/>
        <v>#VALUE!</v>
      </c>
      <c r="S157" s="34" t="e">
        <f t="shared" si="36"/>
        <v>#VALUE!</v>
      </c>
      <c r="T157" s="34" t="e">
        <f t="shared" si="36"/>
        <v>#VALUE!</v>
      </c>
      <c r="U157" s="34" t="e">
        <f t="shared" si="36"/>
        <v>#VALUE!</v>
      </c>
      <c r="V157" s="34" t="e">
        <f t="shared" si="36"/>
        <v>#VALUE!</v>
      </c>
      <c r="W157" s="34" t="e">
        <f t="shared" si="36"/>
        <v>#VALUE!</v>
      </c>
      <c r="X157" s="34" t="e">
        <f t="shared" si="36"/>
        <v>#VALUE!</v>
      </c>
      <c r="Y157" s="34" t="e">
        <f t="shared" si="36"/>
        <v>#VALUE!</v>
      </c>
      <c r="Z157" s="34" t="e">
        <f t="shared" si="36"/>
        <v>#VALUE!</v>
      </c>
      <c r="AA157" s="34" t="e">
        <f>SUM(O157:Z157)</f>
        <v>#VALUE!</v>
      </c>
      <c r="AB157" s="150" t="e">
        <f>IF((AA157/AA109)&gt;100%,100%,(AA157/AA109))</f>
        <v>#VALUE!</v>
      </c>
      <c r="AC157" s="34" t="e">
        <f t="shared" ref="AC157" si="37">IF($C$52="Yes",IF($C$55="Yes",AC135,AC142),AC152)</f>
        <v>#VALUE!</v>
      </c>
      <c r="AD157" s="44"/>
    </row>
  </sheetData>
  <sheetProtection password="C7FB" sheet="1" selectLockedCells="1"/>
  <mergeCells count="230">
    <mergeCell ref="B101:E101"/>
    <mergeCell ref="C106:E106"/>
    <mergeCell ref="C107:E107"/>
    <mergeCell ref="C109:E109"/>
    <mergeCell ref="B6:M6"/>
    <mergeCell ref="C38:E38"/>
    <mergeCell ref="C39:E39"/>
    <mergeCell ref="C40:E40"/>
    <mergeCell ref="C58:E58"/>
    <mergeCell ref="C59:E59"/>
    <mergeCell ref="B58:B59"/>
    <mergeCell ref="B55:B56"/>
    <mergeCell ref="C55:E56"/>
    <mergeCell ref="B61:B62"/>
    <mergeCell ref="C62:E62"/>
    <mergeCell ref="B49:B50"/>
    <mergeCell ref="B52:B53"/>
    <mergeCell ref="F82:G82"/>
    <mergeCell ref="H82:I82"/>
    <mergeCell ref="J82:K82"/>
    <mergeCell ref="O107:AA107"/>
    <mergeCell ref="O110:AA110"/>
    <mergeCell ref="C61:E61"/>
    <mergeCell ref="W10:Z10"/>
    <mergeCell ref="O11:AA11"/>
    <mergeCell ref="O15:AA15"/>
    <mergeCell ref="O45:Q45"/>
    <mergeCell ref="R45:S45"/>
    <mergeCell ref="B37:E37"/>
    <mergeCell ref="B31:E31"/>
    <mergeCell ref="B32:B34"/>
    <mergeCell ref="C32:E32"/>
    <mergeCell ref="C33:E33"/>
    <mergeCell ref="C34:E34"/>
    <mergeCell ref="B38:B40"/>
    <mergeCell ref="B45:B47"/>
    <mergeCell ref="C16:E16"/>
    <mergeCell ref="B64:B66"/>
    <mergeCell ref="C52:E53"/>
    <mergeCell ref="O101:AA101"/>
    <mergeCell ref="O46:Q46"/>
    <mergeCell ref="R46:S46"/>
    <mergeCell ref="O47:Q47"/>
    <mergeCell ref="R47:S47"/>
    <mergeCell ref="C64:C66"/>
    <mergeCell ref="D64:D66"/>
    <mergeCell ref="B117:B120"/>
    <mergeCell ref="C117:E120"/>
    <mergeCell ref="C121:E121"/>
    <mergeCell ref="C122:E122"/>
    <mergeCell ref="B123:B126"/>
    <mergeCell ref="C123:E126"/>
    <mergeCell ref="C114:E114"/>
    <mergeCell ref="C103:E103"/>
    <mergeCell ref="C111:E111"/>
    <mergeCell ref="C112:E112"/>
    <mergeCell ref="B104:E104"/>
    <mergeCell ref="C110:E110"/>
    <mergeCell ref="B113:E113"/>
    <mergeCell ref="C102:E102"/>
    <mergeCell ref="B82:B84"/>
    <mergeCell ref="C82:C84"/>
    <mergeCell ref="D82:D84"/>
    <mergeCell ref="E82:E84"/>
    <mergeCell ref="C115:E115"/>
    <mergeCell ref="C116:E116"/>
    <mergeCell ref="C105:E105"/>
    <mergeCell ref="C108:E108"/>
    <mergeCell ref="O104:AA104"/>
    <mergeCell ref="AX28:AY29"/>
    <mergeCell ref="AZ28:BA29"/>
    <mergeCell ref="O43:Q43"/>
    <mergeCell ref="R43:S43"/>
    <mergeCell ref="O44:Q44"/>
    <mergeCell ref="R44:S44"/>
    <mergeCell ref="S66:S67"/>
    <mergeCell ref="T66:T67"/>
    <mergeCell ref="U66:U67"/>
    <mergeCell ref="V66:V67"/>
    <mergeCell ref="W66:W67"/>
    <mergeCell ref="AV23:AV25"/>
    <mergeCell ref="AW23:AW25"/>
    <mergeCell ref="AX23:AX25"/>
    <mergeCell ref="AY23:AY25"/>
    <mergeCell ref="AO23:AO25"/>
    <mergeCell ref="AP23:AP25"/>
    <mergeCell ref="AQ23:AQ25"/>
    <mergeCell ref="AH23:AH25"/>
    <mergeCell ref="AI23:AI25"/>
    <mergeCell ref="AJ23:AJ25"/>
    <mergeCell ref="AK23:AK25"/>
    <mergeCell ref="AL23:AL25"/>
    <mergeCell ref="AR23:AR25"/>
    <mergeCell ref="AS23:AS25"/>
    <mergeCell ref="AT23:AT25"/>
    <mergeCell ref="AM23:AM25"/>
    <mergeCell ref="L82:M82"/>
    <mergeCell ref="F83:F84"/>
    <mergeCell ref="G83:G84"/>
    <mergeCell ref="H83:H84"/>
    <mergeCell ref="I83:I84"/>
    <mergeCell ref="J83:J84"/>
    <mergeCell ref="K83:K84"/>
    <mergeCell ref="L83:L84"/>
    <mergeCell ref="M83:M84"/>
    <mergeCell ref="BG26:BH26"/>
    <mergeCell ref="BI26:BJ26"/>
    <mergeCell ref="BE27:BF27"/>
    <mergeCell ref="BG27:BH27"/>
    <mergeCell ref="BI27:BJ27"/>
    <mergeCell ref="BA23:BB24"/>
    <mergeCell ref="BC23:BD24"/>
    <mergeCell ref="BE23:BF24"/>
    <mergeCell ref="BG23:BH24"/>
    <mergeCell ref="BC25:BD25"/>
    <mergeCell ref="BE25:BF25"/>
    <mergeCell ref="BG25:BH25"/>
    <mergeCell ref="O7:AA7"/>
    <mergeCell ref="BM27:BN27"/>
    <mergeCell ref="BO27:BP27"/>
    <mergeCell ref="BK28:BL28"/>
    <mergeCell ref="BM28:BN28"/>
    <mergeCell ref="BO28:BP28"/>
    <mergeCell ref="O42:S42"/>
    <mergeCell ref="BK23:BL24"/>
    <mergeCell ref="BM23:BN24"/>
    <mergeCell ref="BI25:BJ25"/>
    <mergeCell ref="BK25:BL25"/>
    <mergeCell ref="BM25:BN25"/>
    <mergeCell ref="BK26:BL26"/>
    <mergeCell ref="BM26:BN26"/>
    <mergeCell ref="BO26:BP26"/>
    <mergeCell ref="BE28:BF28"/>
    <mergeCell ref="BG28:BH28"/>
    <mergeCell ref="BI28:BJ28"/>
    <mergeCell ref="BC29:BD30"/>
    <mergeCell ref="BE29:BF30"/>
    <mergeCell ref="BI23:BJ24"/>
    <mergeCell ref="BK27:BL27"/>
    <mergeCell ref="BE26:BF26"/>
    <mergeCell ref="S20:T21"/>
    <mergeCell ref="O3:AA3"/>
    <mergeCell ref="B17:E17"/>
    <mergeCell ref="B21:E21"/>
    <mergeCell ref="C11:E11"/>
    <mergeCell ref="C12:E12"/>
    <mergeCell ref="C13:E13"/>
    <mergeCell ref="B9:E9"/>
    <mergeCell ref="B10:E10"/>
    <mergeCell ref="C30:E30"/>
    <mergeCell ref="C14:E14"/>
    <mergeCell ref="C15:E15"/>
    <mergeCell ref="C18:E18"/>
    <mergeCell ref="C19:E19"/>
    <mergeCell ref="C20:E20"/>
    <mergeCell ref="C22:E22"/>
    <mergeCell ref="C23:E23"/>
    <mergeCell ref="C24:E24"/>
    <mergeCell ref="C25:E25"/>
    <mergeCell ref="C26:E26"/>
    <mergeCell ref="C27:E27"/>
    <mergeCell ref="C28:E28"/>
    <mergeCell ref="C29:E29"/>
    <mergeCell ref="O20:P21"/>
    <mergeCell ref="Q20:R21"/>
    <mergeCell ref="E64:E66"/>
    <mergeCell ref="G65:G66"/>
    <mergeCell ref="H65:H66"/>
    <mergeCell ref="I65:I66"/>
    <mergeCell ref="J65:J66"/>
    <mergeCell ref="K65:K66"/>
    <mergeCell ref="L65:L66"/>
    <mergeCell ref="M65:M66"/>
    <mergeCell ref="F64:G64"/>
    <mergeCell ref="H64:I64"/>
    <mergeCell ref="J64:K64"/>
    <mergeCell ref="L64:M64"/>
    <mergeCell ref="F65:F66"/>
    <mergeCell ref="U20:V21"/>
    <mergeCell ref="Q23:R23"/>
    <mergeCell ref="U23:V23"/>
    <mergeCell ref="W23:X23"/>
    <mergeCell ref="Q25:R25"/>
    <mergeCell ref="U25:V25"/>
    <mergeCell ref="W25:X25"/>
    <mergeCell ref="Y23:Z23"/>
    <mergeCell ref="Q24:R24"/>
    <mergeCell ref="U24:V24"/>
    <mergeCell ref="W24:X24"/>
    <mergeCell ref="Y24:Z24"/>
    <mergeCell ref="S23:T23"/>
    <mergeCell ref="S24:T24"/>
    <mergeCell ref="W20:X21"/>
    <mergeCell ref="Y20:Z21"/>
    <mergeCell ref="Q22:R22"/>
    <mergeCell ref="U22:V22"/>
    <mergeCell ref="W22:X22"/>
    <mergeCell ref="Y22:Z22"/>
    <mergeCell ref="S22:T22"/>
    <mergeCell ref="Y25:Z25"/>
    <mergeCell ref="S25:T25"/>
    <mergeCell ref="X66:X67"/>
    <mergeCell ref="Q65:R65"/>
    <mergeCell ref="W65:X65"/>
    <mergeCell ref="U65:V65"/>
    <mergeCell ref="S65:T65"/>
    <mergeCell ref="O29:P30"/>
    <mergeCell ref="Q29:R30"/>
    <mergeCell ref="Q26:R26"/>
    <mergeCell ref="S26:T26"/>
    <mergeCell ref="Q27:R27"/>
    <mergeCell ref="R66:R67"/>
    <mergeCell ref="Q66:Q67"/>
    <mergeCell ref="P65:P67"/>
    <mergeCell ref="O65:O67"/>
    <mergeCell ref="O48:Q48"/>
    <mergeCell ref="R48:S48"/>
    <mergeCell ref="E131:M131"/>
    <mergeCell ref="O125:AA125"/>
    <mergeCell ref="O128:AA128"/>
    <mergeCell ref="O154:AA154"/>
    <mergeCell ref="O111:AA111"/>
    <mergeCell ref="O114:AA114"/>
    <mergeCell ref="O117:AA117"/>
    <mergeCell ref="O118:AA118"/>
    <mergeCell ref="O121:AA121"/>
    <mergeCell ref="C127:E127"/>
    <mergeCell ref="C128:E128"/>
    <mergeCell ref="C129:E129"/>
    <mergeCell ref="C130:E130"/>
  </mergeCells>
  <dataValidations count="9">
    <dataValidation type="list" allowBlank="1" showInputMessage="1" showErrorMessage="1" sqref="C14" xr:uid="{C113AC5E-935E-40DE-8878-3DD14C750F43}">
      <formula1>Location</formula1>
    </dataValidation>
    <dataValidation type="list" allowBlank="1" showInputMessage="1" showErrorMessage="1" sqref="C52:G53 F55:G56" xr:uid="{C6AE6508-AD8B-4FCF-82E4-02F7A4665AE4}">
      <formula1>YesNo</formula1>
    </dataValidation>
    <dataValidation type="list" allowBlank="1" showInputMessage="1" showErrorMessage="1" sqref="B99 B67:B80" xr:uid="{25A7E977-97EF-40CA-AEDB-22D209C13E7C}">
      <formula1>Equipment</formula1>
    </dataValidation>
    <dataValidation type="list" allowBlank="1" showInputMessage="1" showErrorMessage="1" sqref="E45:E47 E49:E50" xr:uid="{A718BB87-3FA1-4B32-B240-089EB5088DC0}">
      <formula1>",x"</formula1>
    </dataValidation>
    <dataValidation type="list" allowBlank="1" showInputMessage="1" showErrorMessage="1" sqref="E131" xr:uid="{2CC21A43-4B6A-4FB0-AD39-AAB2175937CB}">
      <formula1>"Yes,No"</formula1>
    </dataValidation>
    <dataValidation type="list" allowBlank="1" showInputMessage="1" showErrorMessage="1" sqref="C55:E56" xr:uid="{8276A771-8920-4962-BE2D-8A86CF7B9089}">
      <formula1>IF(C52="Yes", YesNo, "")</formula1>
    </dataValidation>
    <dataValidation type="list" allowBlank="1" showInputMessage="1" showErrorMessage="1" sqref="C61:E61" xr:uid="{90C64929-0542-4DB7-B1FB-31F95DD42C96}">
      <formula1>"1,2,3,4,5,6,7,8"</formula1>
    </dataValidation>
    <dataValidation type="list" allowBlank="1" showInputMessage="1" showErrorMessage="1" sqref="M67:M80 G67:G80 I67:I80 G85:G98 I85:I98 K85:K98 M85:M98 K67:K80" xr:uid="{81265EEE-29AC-4593-88E4-B9C6345EB00F}">
      <formula1>"0,1,2,3,4,5,6,7,8,9,10,11,12,13,14,15,16"</formula1>
    </dataValidation>
    <dataValidation type="list" allowBlank="1" showInputMessage="1" showErrorMessage="1" sqref="L67:L80 F67:F80 H67:H80 F85:F98 H85:H98 J85:J98 L85:L98 J67:J80" xr:uid="{046380FF-7BD2-489A-B50E-94AE4693D75E}">
      <formula1>"0,1,2,3,4,5,6,7,8"</formula1>
    </dataValidation>
  </dataValidations>
  <pageMargins left="0.25" right="0.25" top="0.25" bottom="0.25" header="0.3" footer="0.3"/>
  <pageSetup scale="79" orientation="landscape" r:id="rId1"/>
  <rowBreaks count="4" manualBreakCount="4">
    <brk id="35" min="1" max="12" man="1"/>
    <brk id="63" min="1" max="12" man="1"/>
    <brk id="89" min="1" max="12" man="1"/>
    <brk id="120" min="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7" r:id="rId4" name="Check Box 7">
              <controlPr defaultSize="0" autoFill="0" autoLine="0" autoPict="0">
                <anchor moveWithCells="1">
                  <from>
                    <xdr:col>4</xdr:col>
                    <xdr:colOff>371475</xdr:colOff>
                    <xdr:row>30</xdr:row>
                    <xdr:rowOff>180975</xdr:rowOff>
                  </from>
                  <to>
                    <xdr:col>4</xdr:col>
                    <xdr:colOff>676275</xdr:colOff>
                    <xdr:row>32</xdr:row>
                    <xdr:rowOff>28575</xdr:rowOff>
                  </to>
                </anchor>
              </controlPr>
            </control>
          </mc:Choice>
        </mc:AlternateContent>
        <mc:AlternateContent xmlns:mc="http://schemas.openxmlformats.org/markup-compatibility/2006">
          <mc:Choice Requires="x14">
            <control shapeId="15368" r:id="rId5" name="Check Box 8">
              <controlPr defaultSize="0" autoFill="0" autoLine="0" autoPict="0">
                <anchor moveWithCells="1">
                  <from>
                    <xdr:col>4</xdr:col>
                    <xdr:colOff>371475</xdr:colOff>
                    <xdr:row>31</xdr:row>
                    <xdr:rowOff>171450</xdr:rowOff>
                  </from>
                  <to>
                    <xdr:col>4</xdr:col>
                    <xdr:colOff>676275</xdr:colOff>
                    <xdr:row>33</xdr:row>
                    <xdr:rowOff>9525</xdr:rowOff>
                  </to>
                </anchor>
              </controlPr>
            </control>
          </mc:Choice>
        </mc:AlternateContent>
        <mc:AlternateContent xmlns:mc="http://schemas.openxmlformats.org/markup-compatibility/2006">
          <mc:Choice Requires="x14">
            <control shapeId="15369" r:id="rId6" name="Check Box 9">
              <controlPr defaultSize="0" autoFill="0" autoLine="0" autoPict="0">
                <anchor moveWithCells="1">
                  <from>
                    <xdr:col>4</xdr:col>
                    <xdr:colOff>371475</xdr:colOff>
                    <xdr:row>32</xdr:row>
                    <xdr:rowOff>180975</xdr:rowOff>
                  </from>
                  <to>
                    <xdr:col>4</xdr:col>
                    <xdr:colOff>676275</xdr:colOff>
                    <xdr:row>34</xdr:row>
                    <xdr:rowOff>28575</xdr:rowOff>
                  </to>
                </anchor>
              </controlPr>
            </control>
          </mc:Choice>
        </mc:AlternateContent>
        <mc:AlternateContent xmlns:mc="http://schemas.openxmlformats.org/markup-compatibility/2006">
          <mc:Choice Requires="x14">
            <control shapeId="15370" r:id="rId7" name="Check Box 10">
              <controlPr defaultSize="0" autoFill="0" autoLine="0" autoPict="0">
                <anchor moveWithCells="1">
                  <from>
                    <xdr:col>4</xdr:col>
                    <xdr:colOff>390525</xdr:colOff>
                    <xdr:row>36</xdr:row>
                    <xdr:rowOff>171450</xdr:rowOff>
                  </from>
                  <to>
                    <xdr:col>4</xdr:col>
                    <xdr:colOff>695325</xdr:colOff>
                    <xdr:row>38</xdr:row>
                    <xdr:rowOff>19050</xdr:rowOff>
                  </to>
                </anchor>
              </controlPr>
            </control>
          </mc:Choice>
        </mc:AlternateContent>
        <mc:AlternateContent xmlns:mc="http://schemas.openxmlformats.org/markup-compatibility/2006">
          <mc:Choice Requires="x14">
            <control shapeId="15371" r:id="rId8" name="Check Box 11">
              <controlPr defaultSize="0" autoFill="0" autoLine="0" autoPict="0">
                <anchor moveWithCells="1">
                  <from>
                    <xdr:col>4</xdr:col>
                    <xdr:colOff>390525</xdr:colOff>
                    <xdr:row>37</xdr:row>
                    <xdr:rowOff>161925</xdr:rowOff>
                  </from>
                  <to>
                    <xdr:col>4</xdr:col>
                    <xdr:colOff>695325</xdr:colOff>
                    <xdr:row>38</xdr:row>
                    <xdr:rowOff>190500</xdr:rowOff>
                  </to>
                </anchor>
              </controlPr>
            </control>
          </mc:Choice>
        </mc:AlternateContent>
        <mc:AlternateContent xmlns:mc="http://schemas.openxmlformats.org/markup-compatibility/2006">
          <mc:Choice Requires="x14">
            <control shapeId="15372" r:id="rId9" name="Check Box 12">
              <controlPr defaultSize="0" autoFill="0" autoLine="0" autoPict="0">
                <anchor moveWithCells="1">
                  <from>
                    <xdr:col>4</xdr:col>
                    <xdr:colOff>390525</xdr:colOff>
                    <xdr:row>38</xdr:row>
                    <xdr:rowOff>171450</xdr:rowOff>
                  </from>
                  <to>
                    <xdr:col>4</xdr:col>
                    <xdr:colOff>695325</xdr:colOff>
                    <xdr:row>40</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7CA62-4AD4-413B-B876-9EBA6FA76A03}">
  <dimension ref="B1:AH137"/>
  <sheetViews>
    <sheetView zoomScaleNormal="100" workbookViewId="0"/>
  </sheetViews>
  <sheetFormatPr defaultRowHeight="15" x14ac:dyDescent="0.25"/>
  <cols>
    <col min="1" max="1" width="3.85546875" style="1" customWidth="1"/>
    <col min="2" max="2" width="44" style="1" customWidth="1"/>
    <col min="3" max="3" width="33.140625" style="1" customWidth="1"/>
    <col min="4" max="4" width="13.7109375" style="1" customWidth="1"/>
    <col min="5" max="5" width="13.85546875" style="1" customWidth="1"/>
    <col min="6" max="6" width="13.42578125" style="1" customWidth="1"/>
    <col min="7" max="7" width="13.42578125" style="51" customWidth="1"/>
    <col min="8" max="19" width="8.140625" style="1" customWidth="1"/>
    <col min="20" max="20" width="10.42578125" style="1" customWidth="1"/>
    <col min="21" max="21" width="12.28515625" style="1" customWidth="1"/>
    <col min="22" max="28" width="9.140625" style="1"/>
    <col min="29" max="34" width="9.140625" style="38"/>
    <col min="35" max="16384" width="9.140625" style="1"/>
  </cols>
  <sheetData>
    <row r="1" spans="2:34" ht="26.25" customHeight="1" x14ac:dyDescent="0.9">
      <c r="B1" s="68"/>
      <c r="C1" s="69"/>
      <c r="D1" s="69"/>
      <c r="E1" s="70" t="s">
        <v>1247</v>
      </c>
      <c r="AC1" s="1"/>
      <c r="AD1" s="1"/>
      <c r="AE1" s="1"/>
      <c r="AF1" s="1"/>
      <c r="AG1" s="1"/>
      <c r="AH1" s="1"/>
    </row>
    <row r="2" spans="2:34" ht="26.25" customHeight="1" x14ac:dyDescent="0.55000000000000004">
      <c r="B2" s="71" t="s">
        <v>1250</v>
      </c>
      <c r="C2" s="69"/>
      <c r="D2" s="69"/>
      <c r="E2" s="72" t="s">
        <v>1246</v>
      </c>
      <c r="H2" s="38"/>
      <c r="I2" s="38"/>
      <c r="J2" s="38"/>
      <c r="K2" s="38"/>
      <c r="L2" s="38"/>
      <c r="M2" s="38"/>
      <c r="N2" s="38"/>
      <c r="O2" s="38"/>
      <c r="P2" s="38"/>
      <c r="Q2" s="38"/>
      <c r="R2" s="38"/>
      <c r="S2" s="38"/>
      <c r="T2" s="38"/>
      <c r="U2" s="38"/>
      <c r="V2" s="38"/>
      <c r="W2" s="38"/>
      <c r="X2" s="38"/>
      <c r="Y2" s="38"/>
      <c r="Z2" s="38"/>
      <c r="AC2" s="1"/>
      <c r="AD2" s="1"/>
      <c r="AE2" s="1"/>
      <c r="AF2" s="1"/>
      <c r="AG2" s="1"/>
      <c r="AH2" s="1"/>
    </row>
    <row r="3" spans="2:34" ht="26.25" customHeight="1" x14ac:dyDescent="0.25">
      <c r="B3" s="69"/>
      <c r="C3" s="69"/>
      <c r="D3" s="69"/>
      <c r="E3" s="69"/>
      <c r="H3" s="181"/>
      <c r="I3" s="181"/>
      <c r="J3" s="201"/>
      <c r="K3" s="201"/>
      <c r="L3" s="201"/>
      <c r="M3" s="201"/>
      <c r="N3" s="201"/>
      <c r="O3" s="201"/>
      <c r="P3" s="201"/>
      <c r="Q3" s="201"/>
      <c r="R3" s="201"/>
      <c r="S3" s="201"/>
      <c r="T3" s="201"/>
      <c r="U3" s="38"/>
      <c r="V3" s="38"/>
      <c r="W3" s="38"/>
      <c r="X3" s="38"/>
      <c r="Y3" s="38"/>
      <c r="Z3" s="38"/>
      <c r="AC3" s="1"/>
      <c r="AD3" s="1"/>
      <c r="AE3" s="1"/>
      <c r="AF3" s="1"/>
      <c r="AG3" s="1"/>
      <c r="AH3" s="1"/>
    </row>
    <row r="4" spans="2:34" ht="26.25" customHeight="1" x14ac:dyDescent="0.35">
      <c r="B4" s="73" t="s">
        <v>1257</v>
      </c>
      <c r="C4" s="69"/>
      <c r="D4" s="69"/>
      <c r="E4" s="69"/>
      <c r="H4" s="32"/>
      <c r="I4" s="32"/>
      <c r="J4" s="32"/>
      <c r="K4" s="32"/>
      <c r="L4" s="32"/>
      <c r="M4" s="32"/>
      <c r="N4" s="32"/>
      <c r="O4" s="32"/>
      <c r="P4" s="32"/>
      <c r="Q4" s="32"/>
      <c r="R4" s="32"/>
      <c r="S4" s="32"/>
      <c r="T4" s="33"/>
      <c r="U4" s="38"/>
      <c r="V4" s="38"/>
      <c r="W4" s="38"/>
      <c r="X4" s="38"/>
      <c r="Y4" s="38"/>
      <c r="Z4" s="38"/>
      <c r="AC4" s="1"/>
      <c r="AD4" s="1"/>
      <c r="AE4" s="1"/>
      <c r="AF4" s="1"/>
      <c r="AG4" s="1"/>
      <c r="AH4" s="1"/>
    </row>
    <row r="5" spans="2:34" ht="18" customHeight="1" x14ac:dyDescent="0.35">
      <c r="B5" s="73"/>
      <c r="C5" s="69"/>
      <c r="D5" s="73"/>
      <c r="E5" s="69"/>
      <c r="H5" s="38"/>
      <c r="I5" s="38"/>
      <c r="J5" s="38"/>
      <c r="K5" s="38"/>
      <c r="L5" s="38"/>
      <c r="M5" s="38"/>
      <c r="N5" s="38"/>
      <c r="O5" s="38"/>
      <c r="P5" s="38"/>
      <c r="Q5" s="38"/>
      <c r="R5" s="38"/>
      <c r="S5" s="38"/>
      <c r="T5" s="38"/>
      <c r="U5" s="38"/>
      <c r="V5" s="38"/>
      <c r="W5" s="38"/>
      <c r="X5" s="38"/>
      <c r="Y5" s="38"/>
      <c r="Z5" s="38"/>
    </row>
    <row r="6" spans="2:34" ht="49.5" customHeight="1" x14ac:dyDescent="0.25">
      <c r="B6" s="407" t="s">
        <v>1326</v>
      </c>
      <c r="C6" s="407"/>
      <c r="D6" s="407"/>
      <c r="E6" s="407"/>
      <c r="H6" s="38"/>
      <c r="I6" s="38"/>
      <c r="J6" s="38"/>
      <c r="K6" s="38"/>
      <c r="L6" s="38"/>
      <c r="M6" s="38"/>
      <c r="N6" s="38"/>
      <c r="O6" s="38"/>
      <c r="P6" s="38"/>
      <c r="Q6" s="38"/>
      <c r="R6" s="38"/>
      <c r="S6" s="38"/>
      <c r="T6" s="38"/>
      <c r="U6" s="38"/>
      <c r="V6" s="38"/>
      <c r="W6" s="38"/>
      <c r="X6" s="38"/>
      <c r="Y6" s="38"/>
      <c r="Z6" s="38"/>
    </row>
    <row r="7" spans="2:34" x14ac:dyDescent="0.25">
      <c r="B7" s="69"/>
      <c r="C7" s="69"/>
      <c r="D7" s="69"/>
      <c r="E7" s="69"/>
      <c r="H7" s="181" t="s">
        <v>1089</v>
      </c>
      <c r="I7" s="181"/>
      <c r="J7" s="201"/>
      <c r="K7" s="201"/>
      <c r="L7" s="201"/>
      <c r="M7" s="201"/>
      <c r="N7" s="201"/>
      <c r="O7" s="201"/>
      <c r="P7" s="201"/>
      <c r="Q7" s="201"/>
      <c r="R7" s="201"/>
      <c r="S7" s="201"/>
      <c r="T7" s="201"/>
      <c r="U7" s="38"/>
      <c r="V7" s="38"/>
      <c r="W7" s="38"/>
      <c r="X7" s="38"/>
      <c r="Y7" s="38"/>
      <c r="Z7" s="38"/>
    </row>
    <row r="8" spans="2:34" x14ac:dyDescent="0.25">
      <c r="B8" s="5" t="s">
        <v>1092</v>
      </c>
      <c r="C8" s="95"/>
      <c r="D8" s="95"/>
      <c r="E8" s="95"/>
      <c r="H8" s="32" t="s">
        <v>1075</v>
      </c>
      <c r="I8" s="32" t="s">
        <v>1076</v>
      </c>
      <c r="J8" s="32" t="s">
        <v>1077</v>
      </c>
      <c r="K8" s="32" t="s">
        <v>1078</v>
      </c>
      <c r="L8" s="32" t="s">
        <v>1079</v>
      </c>
      <c r="M8" s="32" t="s">
        <v>1080</v>
      </c>
      <c r="N8" s="32" t="s">
        <v>1081</v>
      </c>
      <c r="O8" s="32" t="s">
        <v>1082</v>
      </c>
      <c r="P8" s="32" t="s">
        <v>1083</v>
      </c>
      <c r="Q8" s="32" t="s">
        <v>1084</v>
      </c>
      <c r="R8" s="32" t="s">
        <v>1085</v>
      </c>
      <c r="S8" s="32" t="s">
        <v>1086</v>
      </c>
      <c r="T8" s="33" t="s">
        <v>1090</v>
      </c>
      <c r="U8" s="38"/>
      <c r="V8" s="38"/>
      <c r="W8" s="38"/>
      <c r="X8" s="38"/>
      <c r="Y8" s="38"/>
      <c r="Z8" s="38"/>
    </row>
    <row r="9" spans="2:34" x14ac:dyDescent="0.25">
      <c r="B9" s="310" t="s">
        <v>0</v>
      </c>
      <c r="C9" s="310"/>
      <c r="D9" s="304"/>
      <c r="E9" s="304"/>
      <c r="H9" s="35" t="e">
        <f>VLOOKUP($C$15,Lists!$D$17:$P$20,2,FALSE)</f>
        <v>#N/A</v>
      </c>
      <c r="I9" s="35" t="e">
        <f>VLOOKUP($C$15,Lists!$D$17:$P$20,3,FALSE)</f>
        <v>#N/A</v>
      </c>
      <c r="J9" s="35" t="e">
        <f>VLOOKUP($C$15,Lists!$D$17:$P$20,4,FALSE)</f>
        <v>#N/A</v>
      </c>
      <c r="K9" s="35" t="e">
        <f>VLOOKUP($C$15,Lists!$D$17:$P$20,5,FALSE)</f>
        <v>#N/A</v>
      </c>
      <c r="L9" s="35" t="e">
        <f>VLOOKUP($C$15,Lists!$D$17:$P$20,6,FALSE)</f>
        <v>#N/A</v>
      </c>
      <c r="M9" s="35" t="e">
        <f>VLOOKUP($C$15,Lists!$D$17:$P$20,7,FALSE)</f>
        <v>#N/A</v>
      </c>
      <c r="N9" s="35" t="e">
        <f>VLOOKUP($C$15,Lists!$D$17:$P$20,8,FALSE)</f>
        <v>#N/A</v>
      </c>
      <c r="O9" s="35" t="e">
        <f>VLOOKUP($C$15,Lists!$D$17:$P$20,9,FALSE)</f>
        <v>#N/A</v>
      </c>
      <c r="P9" s="35" t="e">
        <f>VLOOKUP($C$15,Lists!$D$17:$P$20,10,FALSE)</f>
        <v>#N/A</v>
      </c>
      <c r="Q9" s="35" t="e">
        <f>VLOOKUP($C$15,Lists!$D$17:$P$20,11,FALSE)</f>
        <v>#N/A</v>
      </c>
      <c r="R9" s="35" t="e">
        <f>VLOOKUP($C$15,Lists!$D$17:$P$20,12,FALSE)</f>
        <v>#N/A</v>
      </c>
      <c r="S9" s="35" t="e">
        <f>VLOOKUP($C$15,Lists!$D$17:$P$20,13,FALSE)</f>
        <v>#N/A</v>
      </c>
      <c r="T9" s="35" t="e">
        <f>SUM(H9:S9)</f>
        <v>#N/A</v>
      </c>
      <c r="U9" s="38"/>
      <c r="V9" s="38"/>
      <c r="W9" s="38"/>
      <c r="X9" s="38"/>
      <c r="Y9" s="38"/>
      <c r="Z9" s="38"/>
    </row>
    <row r="10" spans="2:34" x14ac:dyDescent="0.25">
      <c r="B10" s="303" t="s">
        <v>1234</v>
      </c>
      <c r="C10" s="303"/>
      <c r="D10" s="304"/>
      <c r="E10" s="304"/>
      <c r="H10" s="40"/>
      <c r="I10" s="40"/>
      <c r="J10" s="40"/>
      <c r="K10" s="40"/>
      <c r="L10" s="40"/>
      <c r="M10" s="40"/>
      <c r="N10" s="40"/>
      <c r="O10" s="40"/>
      <c r="P10" s="204" t="s">
        <v>1091</v>
      </c>
      <c r="Q10" s="204"/>
      <c r="R10" s="204"/>
      <c r="S10" s="204"/>
      <c r="T10" s="37" t="e">
        <f>T9/365</f>
        <v>#N/A</v>
      </c>
      <c r="U10" s="38"/>
      <c r="V10" s="38"/>
      <c r="W10" s="38"/>
      <c r="X10" s="38"/>
      <c r="Y10" s="38"/>
      <c r="Z10" s="38"/>
    </row>
    <row r="11" spans="2:34" x14ac:dyDescent="0.25">
      <c r="B11" s="81" t="s">
        <v>10</v>
      </c>
      <c r="C11" s="305"/>
      <c r="D11" s="306"/>
      <c r="E11" s="306"/>
      <c r="H11" s="181" t="s">
        <v>1107</v>
      </c>
      <c r="I11" s="181"/>
      <c r="J11" s="201"/>
      <c r="K11" s="201"/>
      <c r="L11" s="201"/>
      <c r="M11" s="201"/>
      <c r="N11" s="201"/>
      <c r="O11" s="201"/>
      <c r="P11" s="201"/>
      <c r="Q11" s="201"/>
      <c r="R11" s="201"/>
      <c r="S11" s="201"/>
      <c r="T11" s="201"/>
      <c r="U11" s="38"/>
      <c r="V11" s="38"/>
      <c r="W11" s="38"/>
      <c r="X11" s="38"/>
      <c r="Y11" s="38"/>
      <c r="Z11" s="38"/>
    </row>
    <row r="12" spans="2:34" x14ac:dyDescent="0.25">
      <c r="B12" s="81" t="s">
        <v>11</v>
      </c>
      <c r="C12" s="305"/>
      <c r="D12" s="306"/>
      <c r="E12" s="306"/>
      <c r="H12" s="32" t="s">
        <v>1075</v>
      </c>
      <c r="I12" s="32" t="s">
        <v>1076</v>
      </c>
      <c r="J12" s="32" t="s">
        <v>1077</v>
      </c>
      <c r="K12" s="32" t="s">
        <v>1078</v>
      </c>
      <c r="L12" s="32" t="s">
        <v>1079</v>
      </c>
      <c r="M12" s="32" t="s">
        <v>1080</v>
      </c>
      <c r="N12" s="32" t="s">
        <v>1081</v>
      </c>
      <c r="O12" s="32" t="s">
        <v>1082</v>
      </c>
      <c r="P12" s="32" t="s">
        <v>1083</v>
      </c>
      <c r="Q12" s="32" t="s">
        <v>1084</v>
      </c>
      <c r="R12" s="32" t="s">
        <v>1085</v>
      </c>
      <c r="S12" s="32" t="s">
        <v>1086</v>
      </c>
      <c r="T12" s="33" t="s">
        <v>1090</v>
      </c>
      <c r="U12" s="38"/>
      <c r="V12" s="38"/>
      <c r="W12" s="38"/>
      <c r="X12" s="38"/>
      <c r="Y12" s="38"/>
      <c r="Z12" s="38"/>
    </row>
    <row r="13" spans="2:34" x14ac:dyDescent="0.25">
      <c r="B13" s="81" t="s">
        <v>1224</v>
      </c>
      <c r="C13" s="305"/>
      <c r="D13" s="306"/>
      <c r="E13" s="306"/>
      <c r="H13" s="35">
        <v>31</v>
      </c>
      <c r="I13" s="35">
        <v>28</v>
      </c>
      <c r="J13" s="35">
        <v>31</v>
      </c>
      <c r="K13" s="35">
        <v>30</v>
      </c>
      <c r="L13" s="35">
        <v>31</v>
      </c>
      <c r="M13" s="35">
        <v>30</v>
      </c>
      <c r="N13" s="35">
        <v>31</v>
      </c>
      <c r="O13" s="35">
        <v>31</v>
      </c>
      <c r="P13" s="35">
        <v>30</v>
      </c>
      <c r="Q13" s="35">
        <v>31</v>
      </c>
      <c r="R13" s="35">
        <v>30</v>
      </c>
      <c r="S13" s="35">
        <v>31</v>
      </c>
      <c r="T13" s="35">
        <f>SUM(H13:S13)</f>
        <v>365</v>
      </c>
      <c r="U13" s="38"/>
      <c r="V13" s="38"/>
      <c r="W13" s="38"/>
      <c r="X13" s="38"/>
      <c r="Y13" s="38"/>
      <c r="Z13" s="38"/>
    </row>
    <row r="14" spans="2:34" x14ac:dyDescent="0.25">
      <c r="B14" s="81" t="s">
        <v>1</v>
      </c>
      <c r="C14" s="248"/>
      <c r="D14" s="291"/>
      <c r="E14" s="292"/>
      <c r="H14" s="40"/>
      <c r="I14" s="40"/>
      <c r="J14" s="40"/>
      <c r="K14" s="40"/>
      <c r="L14" s="40"/>
      <c r="M14" s="40"/>
      <c r="N14" s="40"/>
      <c r="O14" s="40"/>
      <c r="P14" s="40"/>
      <c r="Q14" s="40"/>
      <c r="R14" s="40"/>
      <c r="S14" s="40"/>
      <c r="T14" s="40"/>
      <c r="U14" s="38"/>
      <c r="V14" s="38"/>
      <c r="W14" s="38"/>
      <c r="X14" s="38"/>
      <c r="Y14" s="38"/>
      <c r="Z14" s="38"/>
    </row>
    <row r="15" spans="2:34" x14ac:dyDescent="0.25">
      <c r="B15" s="81" t="s">
        <v>24</v>
      </c>
      <c r="C15" s="216" t="str">
        <f>IF(ISBLANK(C14)," ",VLOOKUP(C14,Lists!A2:B1035,2,TRUE))</f>
        <v xml:space="preserve"> </v>
      </c>
      <c r="D15" s="217"/>
      <c r="E15" s="218"/>
      <c r="H15" s="181" t="s">
        <v>1189</v>
      </c>
      <c r="I15" s="181"/>
      <c r="J15" s="201"/>
      <c r="K15" s="201"/>
      <c r="L15" s="201"/>
      <c r="M15" s="201"/>
      <c r="N15" s="201"/>
      <c r="O15" s="201"/>
      <c r="P15" s="201"/>
      <c r="Q15" s="201"/>
      <c r="R15" s="201"/>
      <c r="S15" s="201"/>
      <c r="T15" s="201"/>
      <c r="U15" s="38"/>
      <c r="V15" s="38"/>
      <c r="W15" s="38"/>
      <c r="X15" s="38"/>
      <c r="Y15" s="38"/>
      <c r="Z15" s="38"/>
    </row>
    <row r="16" spans="2:34" x14ac:dyDescent="0.25">
      <c r="B16" s="81" t="s">
        <v>1258</v>
      </c>
      <c r="C16" s="305"/>
      <c r="D16" s="306"/>
      <c r="E16" s="306"/>
      <c r="H16" s="32" t="s">
        <v>1075</v>
      </c>
      <c r="I16" s="32" t="s">
        <v>1076</v>
      </c>
      <c r="J16" s="32" t="s">
        <v>1077</v>
      </c>
      <c r="K16" s="32" t="s">
        <v>1078</v>
      </c>
      <c r="L16" s="32" t="s">
        <v>1079</v>
      </c>
      <c r="M16" s="32" t="s">
        <v>1080</v>
      </c>
      <c r="N16" s="32" t="s">
        <v>1081</v>
      </c>
      <c r="O16" s="32" t="s">
        <v>1082</v>
      </c>
      <c r="P16" s="32" t="s">
        <v>1083</v>
      </c>
      <c r="Q16" s="32" t="s">
        <v>1084</v>
      </c>
      <c r="R16" s="32" t="s">
        <v>1085</v>
      </c>
      <c r="S16" s="32" t="s">
        <v>1086</v>
      </c>
      <c r="T16" s="33" t="s">
        <v>1090</v>
      </c>
      <c r="U16" s="38"/>
      <c r="V16" s="38"/>
      <c r="W16" s="38"/>
      <c r="X16" s="38"/>
      <c r="Y16" s="38"/>
      <c r="Z16" s="38"/>
    </row>
    <row r="17" spans="2:34" x14ac:dyDescent="0.25">
      <c r="B17" s="187" t="s">
        <v>1235</v>
      </c>
      <c r="C17" s="307"/>
      <c r="D17" s="308"/>
      <c r="E17" s="309"/>
      <c r="H17" s="35" t="e">
        <f>H9/H13</f>
        <v>#N/A</v>
      </c>
      <c r="I17" s="35" t="e">
        <f t="shared" ref="I17:S17" si="0">I9/I13</f>
        <v>#N/A</v>
      </c>
      <c r="J17" s="35" t="e">
        <f t="shared" si="0"/>
        <v>#N/A</v>
      </c>
      <c r="K17" s="35" t="e">
        <f t="shared" si="0"/>
        <v>#N/A</v>
      </c>
      <c r="L17" s="35" t="e">
        <f t="shared" si="0"/>
        <v>#N/A</v>
      </c>
      <c r="M17" s="35" t="e">
        <f t="shared" si="0"/>
        <v>#N/A</v>
      </c>
      <c r="N17" s="35" t="e">
        <f t="shared" si="0"/>
        <v>#N/A</v>
      </c>
      <c r="O17" s="35" t="e">
        <f t="shared" si="0"/>
        <v>#N/A</v>
      </c>
      <c r="P17" s="35" t="e">
        <f t="shared" si="0"/>
        <v>#N/A</v>
      </c>
      <c r="Q17" s="35" t="e">
        <f t="shared" si="0"/>
        <v>#N/A</v>
      </c>
      <c r="R17" s="35" t="e">
        <f t="shared" si="0"/>
        <v>#N/A</v>
      </c>
      <c r="S17" s="35" t="e">
        <f t="shared" si="0"/>
        <v>#N/A</v>
      </c>
      <c r="T17" s="35" t="e">
        <f>SUM(H17:S17)</f>
        <v>#N/A</v>
      </c>
      <c r="U17" s="38"/>
      <c r="V17" s="38"/>
      <c r="W17" s="38"/>
      <c r="X17" s="38"/>
      <c r="Y17" s="38"/>
      <c r="Z17" s="38"/>
    </row>
    <row r="18" spans="2:34" x14ac:dyDescent="0.25">
      <c r="B18" s="81" t="s">
        <v>1236</v>
      </c>
      <c r="C18" s="248"/>
      <c r="D18" s="249"/>
      <c r="E18" s="250"/>
      <c r="H18" s="38"/>
      <c r="I18" s="38"/>
      <c r="J18" s="38"/>
      <c r="K18" s="38"/>
      <c r="L18" s="38"/>
      <c r="M18" s="38"/>
      <c r="N18" s="38"/>
      <c r="O18" s="38"/>
      <c r="P18" s="38"/>
      <c r="Q18" s="38"/>
      <c r="R18" s="38"/>
      <c r="S18" s="38"/>
      <c r="T18" s="38"/>
      <c r="U18" s="38"/>
      <c r="V18" s="38"/>
      <c r="W18" s="38"/>
      <c r="X18" s="38"/>
      <c r="Y18" s="38"/>
      <c r="Z18" s="38"/>
    </row>
    <row r="19" spans="2:34" x14ac:dyDescent="0.25">
      <c r="B19" s="81" t="s">
        <v>1237</v>
      </c>
      <c r="C19" s="248"/>
      <c r="D19" s="249"/>
      <c r="E19" s="250"/>
      <c r="H19" s="48"/>
      <c r="I19" s="49"/>
      <c r="J19" s="49"/>
      <c r="K19" s="50"/>
      <c r="L19" s="38"/>
      <c r="M19" s="38"/>
      <c r="N19" s="38"/>
      <c r="O19" s="38"/>
      <c r="P19" s="38"/>
      <c r="Q19" s="38"/>
      <c r="R19" s="38"/>
      <c r="S19" s="38"/>
      <c r="T19" s="38"/>
      <c r="U19" s="38"/>
      <c r="V19" s="38"/>
      <c r="W19" s="38"/>
      <c r="X19" s="38"/>
      <c r="Y19" s="38"/>
      <c r="Z19" s="38"/>
    </row>
    <row r="20" spans="2:34" x14ac:dyDescent="0.25">
      <c r="B20" s="81" t="s">
        <v>12</v>
      </c>
      <c r="C20" s="248"/>
      <c r="D20" s="249"/>
      <c r="E20" s="250"/>
      <c r="H20" s="48"/>
      <c r="I20" s="49"/>
      <c r="J20" s="49"/>
      <c r="K20" s="50"/>
      <c r="L20" s="38"/>
      <c r="M20" s="38"/>
      <c r="N20" s="38"/>
      <c r="O20" s="38"/>
      <c r="P20" s="38"/>
      <c r="Q20" s="38"/>
      <c r="R20" s="38"/>
      <c r="S20" s="38"/>
      <c r="T20" s="38"/>
      <c r="U20" s="38"/>
      <c r="V20" s="38"/>
      <c r="W20" s="38"/>
      <c r="X20" s="38"/>
      <c r="Y20" s="38"/>
      <c r="Z20" s="38"/>
    </row>
    <row r="21" spans="2:34" ht="15" customHeight="1" x14ac:dyDescent="0.25">
      <c r="B21" s="187" t="s">
        <v>1238</v>
      </c>
      <c r="C21" s="307"/>
      <c r="D21" s="308"/>
      <c r="E21" s="309"/>
      <c r="H21" s="38"/>
      <c r="I21" s="38"/>
      <c r="J21" s="38"/>
      <c r="K21" s="38"/>
      <c r="L21" s="49"/>
      <c r="M21" s="38"/>
      <c r="N21" s="38"/>
      <c r="O21" s="38"/>
      <c r="P21" s="38"/>
      <c r="Q21" s="38"/>
      <c r="R21" s="38"/>
      <c r="S21" s="38"/>
      <c r="T21" s="38"/>
      <c r="U21" s="38"/>
      <c r="V21" s="38"/>
      <c r="W21" s="38"/>
      <c r="X21" s="38"/>
      <c r="Y21" s="65"/>
      <c r="Z21" s="65"/>
      <c r="AA21" s="161"/>
    </row>
    <row r="22" spans="2:34" ht="15" customHeight="1" x14ac:dyDescent="0.25">
      <c r="B22" s="81" t="s">
        <v>1239</v>
      </c>
      <c r="C22" s="248"/>
      <c r="D22" s="249"/>
      <c r="E22" s="250"/>
      <c r="H22" s="406" t="s">
        <v>25</v>
      </c>
      <c r="I22" s="406"/>
      <c r="J22" s="429" t="s">
        <v>1270</v>
      </c>
      <c r="K22" s="430"/>
      <c r="L22" s="429" t="s">
        <v>1271</v>
      </c>
      <c r="M22" s="430"/>
      <c r="N22" s="429" t="s">
        <v>1103</v>
      </c>
      <c r="O22" s="430"/>
      <c r="P22" s="429" t="s">
        <v>1227</v>
      </c>
      <c r="Q22" s="430"/>
      <c r="R22" s="406" t="s">
        <v>1229</v>
      </c>
      <c r="S22" s="406"/>
      <c r="T22" s="38"/>
      <c r="U22" s="38"/>
      <c r="V22" s="38"/>
      <c r="W22" s="65"/>
      <c r="X22" s="65"/>
      <c r="Y22" s="65"/>
      <c r="Z22" s="38"/>
      <c r="AG22" s="1"/>
      <c r="AH22" s="1"/>
    </row>
    <row r="23" spans="2:34" x14ac:dyDescent="0.25">
      <c r="B23" s="81" t="s">
        <v>1240</v>
      </c>
      <c r="C23" s="248"/>
      <c r="D23" s="249"/>
      <c r="E23" s="250"/>
      <c r="H23" s="406"/>
      <c r="I23" s="406"/>
      <c r="J23" s="431"/>
      <c r="K23" s="432"/>
      <c r="L23" s="431"/>
      <c r="M23" s="432"/>
      <c r="N23" s="431"/>
      <c r="O23" s="432"/>
      <c r="P23" s="431"/>
      <c r="Q23" s="432"/>
      <c r="R23" s="406"/>
      <c r="S23" s="406"/>
      <c r="T23" s="38"/>
      <c r="U23" s="38"/>
      <c r="V23" s="38"/>
      <c r="W23" s="55"/>
      <c r="X23" s="194"/>
      <c r="Y23" s="194"/>
      <c r="Z23" s="38"/>
      <c r="AG23" s="1"/>
      <c r="AH23" s="1"/>
    </row>
    <row r="24" spans="2:34" x14ac:dyDescent="0.25">
      <c r="B24" s="81" t="s">
        <v>12</v>
      </c>
      <c r="C24" s="248"/>
      <c r="D24" s="249"/>
      <c r="E24" s="250"/>
      <c r="H24" s="135" t="s">
        <v>1209</v>
      </c>
      <c r="I24" s="53"/>
      <c r="J24" s="379">
        <f>IF((D66=220),((D66*D67)/1000)*D68,((SQRT(3)*380*D67)/1000)*D68)</f>
        <v>0</v>
      </c>
      <c r="K24" s="380"/>
      <c r="L24" s="381">
        <f>IF((D70=220),((D70*D71)/1000)*D72,((SQRT(3)*380*D71)/1000)*D72)</f>
        <v>0</v>
      </c>
      <c r="M24" s="382"/>
      <c r="N24" s="377" t="e">
        <f>AVERAGE(H17:J17)</f>
        <v>#N/A</v>
      </c>
      <c r="O24" s="378"/>
      <c r="P24" s="381" t="e">
        <f>J24/(N24*$K$37)</f>
        <v>#N/A</v>
      </c>
      <c r="Q24" s="382"/>
      <c r="R24" s="440" t="e">
        <f>L24/(N24*$K$37)</f>
        <v>#N/A</v>
      </c>
      <c r="S24" s="440"/>
      <c r="T24" s="38"/>
      <c r="U24" s="38"/>
      <c r="V24" s="38"/>
      <c r="W24" s="55"/>
      <c r="X24" s="194"/>
      <c r="Y24" s="194"/>
      <c r="Z24" s="38"/>
      <c r="AG24" s="1"/>
      <c r="AH24" s="1"/>
    </row>
    <row r="25" spans="2:34" ht="15" customHeight="1" x14ac:dyDescent="0.25">
      <c r="B25" s="81" t="s">
        <v>1</v>
      </c>
      <c r="C25" s="248"/>
      <c r="D25" s="249"/>
      <c r="E25" s="250"/>
      <c r="H25" s="135" t="s">
        <v>1210</v>
      </c>
      <c r="I25" s="53"/>
      <c r="J25" s="379">
        <f>IF((D77=220),((D77*D78)/1000)*D79,((SQRT(3)*380*D78)/1000)*D79)</f>
        <v>0</v>
      </c>
      <c r="K25" s="380"/>
      <c r="L25" s="381">
        <f>IF((D81=220),((D81*D82)/1000)*D83,((SQRT(3)*380*D82)/1000)*D83)</f>
        <v>0</v>
      </c>
      <c r="M25" s="382"/>
      <c r="N25" s="377" t="e">
        <f>AVERAGE(K17:M17)</f>
        <v>#N/A</v>
      </c>
      <c r="O25" s="378"/>
      <c r="P25" s="381" t="e">
        <f>J25/(N25*$K$37)</f>
        <v>#N/A</v>
      </c>
      <c r="Q25" s="382"/>
      <c r="R25" s="440" t="e">
        <f t="shared" ref="R25:R27" si="1">L25/(N25*$K$37)</f>
        <v>#N/A</v>
      </c>
      <c r="S25" s="440"/>
      <c r="T25" s="38"/>
      <c r="U25" s="38"/>
      <c r="V25" s="38"/>
      <c r="W25" s="55"/>
      <c r="X25" s="194"/>
      <c r="Y25" s="194"/>
      <c r="Z25" s="38"/>
      <c r="AG25" s="1"/>
      <c r="AH25" s="1"/>
    </row>
    <row r="26" spans="2:34" ht="15" customHeight="1" x14ac:dyDescent="0.25">
      <c r="B26" s="81" t="s">
        <v>1237</v>
      </c>
      <c r="C26" s="248"/>
      <c r="D26" s="249"/>
      <c r="E26" s="250"/>
      <c r="H26" s="135" t="s">
        <v>1211</v>
      </c>
      <c r="I26" s="53"/>
      <c r="J26" s="379">
        <f>IF((D88=220),((D88*D89)/1000)*D90,((SQRT(3)*380*D89)/1000)*D90)</f>
        <v>0</v>
      </c>
      <c r="K26" s="380"/>
      <c r="L26" s="381">
        <f>IF((D92=220),((D92*D93)/1000)*D94,((SQRT(3)*380*94)/1000)*D94)</f>
        <v>0</v>
      </c>
      <c r="M26" s="382"/>
      <c r="N26" s="377" t="e">
        <f>AVERAGE(N17:P17)</f>
        <v>#N/A</v>
      </c>
      <c r="O26" s="378"/>
      <c r="P26" s="381" t="e">
        <f t="shared" ref="P26:P27" si="2">J26/(N26*$K$37)</f>
        <v>#N/A</v>
      </c>
      <c r="Q26" s="382"/>
      <c r="R26" s="440" t="e">
        <f>L26/(N26*$K$37)</f>
        <v>#N/A</v>
      </c>
      <c r="S26" s="440"/>
      <c r="T26" s="38"/>
      <c r="U26" s="38"/>
      <c r="V26" s="38"/>
      <c r="W26" s="55"/>
      <c r="X26" s="194"/>
      <c r="Y26" s="194"/>
      <c r="Z26" s="38"/>
      <c r="AG26" s="1"/>
      <c r="AH26" s="1"/>
    </row>
    <row r="27" spans="2:34" ht="15" customHeight="1" x14ac:dyDescent="0.25">
      <c r="B27" s="81" t="s">
        <v>1241</v>
      </c>
      <c r="C27" s="248"/>
      <c r="D27" s="249"/>
      <c r="E27" s="250"/>
      <c r="H27" s="135" t="s">
        <v>1212</v>
      </c>
      <c r="I27" s="53"/>
      <c r="J27" s="379">
        <f>IF((D99=220),((D99*D100)/1000)*D101,((SQRT(3)*380*D100)/1000)*D101)</f>
        <v>0</v>
      </c>
      <c r="K27" s="380"/>
      <c r="L27" s="381">
        <f>IF((D103=220),((D103*D104)/1000)*D105,((SQRT(3)*380*104)/1000)*D105)</f>
        <v>0</v>
      </c>
      <c r="M27" s="382"/>
      <c r="N27" s="377" t="e">
        <f>AVERAGE(Q17:S17)</f>
        <v>#N/A</v>
      </c>
      <c r="O27" s="378"/>
      <c r="P27" s="381" t="e">
        <f t="shared" si="2"/>
        <v>#N/A</v>
      </c>
      <c r="Q27" s="382"/>
      <c r="R27" s="440" t="e">
        <f t="shared" si="1"/>
        <v>#N/A</v>
      </c>
      <c r="S27" s="440"/>
      <c r="T27" s="38"/>
      <c r="U27" s="38"/>
      <c r="V27" s="38"/>
      <c r="W27" s="57"/>
      <c r="X27" s="300"/>
      <c r="Y27" s="300"/>
      <c r="Z27" s="38"/>
      <c r="AG27" s="1"/>
      <c r="AH27" s="1"/>
    </row>
    <row r="28" spans="2:34" s="7" customFormat="1" ht="15" customHeight="1" x14ac:dyDescent="0.25">
      <c r="B28" s="81" t="s">
        <v>1242</v>
      </c>
      <c r="C28" s="248"/>
      <c r="D28" s="249"/>
      <c r="E28" s="250"/>
      <c r="F28" s="1"/>
      <c r="G28" s="51"/>
      <c r="H28" s="31"/>
      <c r="I28" s="31"/>
      <c r="J28" s="426">
        <f>AVERAGE(J24:K27)</f>
        <v>0</v>
      </c>
      <c r="K28" s="427"/>
      <c r="L28" s="426">
        <f>AVERAGE(L24:M27)</f>
        <v>0</v>
      </c>
      <c r="M28" s="427"/>
      <c r="N28" s="57" t="s">
        <v>1194</v>
      </c>
      <c r="O28" s="296" t="e">
        <f>ROUNDUP(MAX(P24:Q27),0)</f>
        <v>#N/A</v>
      </c>
      <c r="P28" s="297"/>
      <c r="Q28" s="58"/>
      <c r="R28" s="57" t="s">
        <v>1195</v>
      </c>
      <c r="S28" s="296" t="e">
        <f>ROUNDUP(MAX(R24:S27),0)</f>
        <v>#N/A</v>
      </c>
      <c r="T28" s="297"/>
      <c r="U28" s="38"/>
      <c r="V28" s="38"/>
      <c r="W28" s="57"/>
      <c r="X28" s="300"/>
      <c r="Y28" s="300"/>
      <c r="Z28" s="38"/>
      <c r="AA28" s="1"/>
      <c r="AC28" s="31"/>
      <c r="AD28" s="31"/>
      <c r="AE28" s="31"/>
      <c r="AF28" s="31"/>
    </row>
    <row r="29" spans="2:34" ht="15" customHeight="1" x14ac:dyDescent="0.25">
      <c r="B29" s="81" t="s">
        <v>1243</v>
      </c>
      <c r="C29" s="248"/>
      <c r="D29" s="249"/>
      <c r="E29" s="250"/>
      <c r="H29" s="38"/>
      <c r="I29" s="38"/>
      <c r="J29" s="447">
        <f>J28+L28</f>
        <v>0</v>
      </c>
      <c r="K29" s="448"/>
      <c r="L29" s="58"/>
      <c r="M29" s="58"/>
      <c r="N29" s="57"/>
      <c r="O29" s="57"/>
      <c r="P29" s="58"/>
      <c r="Q29" s="58"/>
      <c r="R29" s="38"/>
      <c r="S29" s="38"/>
      <c r="T29" s="38"/>
      <c r="U29" s="38"/>
      <c r="V29" s="38"/>
      <c r="W29" s="38"/>
      <c r="X29" s="38"/>
      <c r="Y29" s="38"/>
      <c r="Z29" s="38"/>
    </row>
    <row r="30" spans="2:34" x14ac:dyDescent="0.25">
      <c r="B30" s="81" t="s">
        <v>1244</v>
      </c>
      <c r="C30" s="248"/>
      <c r="D30" s="249"/>
      <c r="E30" s="250"/>
      <c r="H30" s="38"/>
      <c r="I30" s="38"/>
      <c r="J30" s="38"/>
      <c r="K30" s="38"/>
      <c r="L30" s="38"/>
      <c r="M30" s="38"/>
      <c r="N30" s="38"/>
      <c r="O30" s="38"/>
      <c r="P30" s="38"/>
      <c r="Q30" s="38"/>
      <c r="R30" s="38"/>
      <c r="S30" s="38"/>
      <c r="T30" s="38"/>
      <c r="U30" s="38"/>
      <c r="V30" s="38"/>
      <c r="W30" s="38"/>
      <c r="X30" s="38"/>
      <c r="Y30" s="38"/>
      <c r="Z30" s="38"/>
    </row>
    <row r="31" spans="2:34" ht="15" customHeight="1" x14ac:dyDescent="0.25">
      <c r="B31" s="187" t="s">
        <v>14</v>
      </c>
      <c r="C31" s="307"/>
      <c r="D31" s="308"/>
      <c r="E31" s="309"/>
      <c r="H31" s="299" t="s">
        <v>1198</v>
      </c>
      <c r="I31" s="299"/>
      <c r="J31" s="411" t="str">
        <f>IF(ISBLANK(C51),"ENTER GRID AVAILABILITY INFO",IF(C54="Yes",(O28+S28),O28))</f>
        <v>ENTER GRID AVAILABILITY INFO</v>
      </c>
      <c r="K31" s="411"/>
      <c r="L31" s="38"/>
      <c r="M31" s="38"/>
      <c r="N31" s="38"/>
      <c r="O31" s="38"/>
      <c r="P31" s="38"/>
      <c r="Q31" s="38"/>
      <c r="R31" s="38"/>
      <c r="S31" s="38"/>
      <c r="T31" s="38"/>
      <c r="U31" s="38"/>
      <c r="V31" s="38"/>
      <c r="W31" s="38"/>
      <c r="X31" s="38"/>
      <c r="Y31" s="38"/>
      <c r="Z31" s="38"/>
    </row>
    <row r="32" spans="2:34" x14ac:dyDescent="0.25">
      <c r="B32" s="189" t="s">
        <v>14</v>
      </c>
      <c r="C32" s="216" t="s">
        <v>13</v>
      </c>
      <c r="D32" s="217"/>
      <c r="E32" s="218"/>
      <c r="H32" s="299"/>
      <c r="I32" s="299"/>
      <c r="J32" s="411"/>
      <c r="K32" s="411"/>
      <c r="L32" s="38"/>
      <c r="M32" s="38"/>
      <c r="N32" s="38"/>
      <c r="O32" s="38"/>
      <c r="P32" s="38"/>
      <c r="Q32" s="38"/>
      <c r="R32" s="38"/>
      <c r="S32" s="38"/>
      <c r="T32" s="38"/>
      <c r="U32" s="38"/>
      <c r="V32" s="38"/>
      <c r="W32" s="38"/>
      <c r="X32" s="38"/>
      <c r="Y32" s="38"/>
      <c r="Z32" s="38"/>
    </row>
    <row r="33" spans="2:29" x14ac:dyDescent="0.25">
      <c r="B33" s="190"/>
      <c r="C33" s="216" t="s">
        <v>22</v>
      </c>
      <c r="D33" s="217"/>
      <c r="E33" s="218"/>
      <c r="AC33" s="1"/>
    </row>
    <row r="34" spans="2:29" ht="16.5" customHeight="1" x14ac:dyDescent="0.25">
      <c r="B34" s="191"/>
      <c r="C34" s="216" t="s">
        <v>23</v>
      </c>
      <c r="D34" s="217"/>
      <c r="E34" s="218"/>
      <c r="H34" s="210" t="s">
        <v>1215</v>
      </c>
      <c r="I34" s="210"/>
      <c r="J34" s="210"/>
      <c r="K34" s="210"/>
      <c r="L34" s="210"/>
      <c r="N34" s="442"/>
      <c r="O34" s="442"/>
      <c r="P34" s="443"/>
      <c r="Q34" s="443"/>
      <c r="R34" s="159"/>
      <c r="S34" s="159"/>
      <c r="T34" s="442"/>
      <c r="U34" s="442"/>
      <c r="V34" s="441"/>
      <c r="W34" s="441"/>
      <c r="X34" s="165"/>
      <c r="AC34" s="1"/>
    </row>
    <row r="35" spans="2:29" ht="15" customHeight="1" x14ac:dyDescent="0.25">
      <c r="B35" s="75"/>
      <c r="C35" s="75"/>
      <c r="D35" s="75"/>
      <c r="E35" s="75"/>
      <c r="H35" s="182" t="s">
        <v>1097</v>
      </c>
      <c r="I35" s="183"/>
      <c r="J35" s="184"/>
      <c r="K35" s="195">
        <v>0.22650000000000001</v>
      </c>
      <c r="L35" s="196"/>
      <c r="N35" s="442"/>
      <c r="O35" s="442"/>
      <c r="P35" s="443"/>
      <c r="Q35" s="443"/>
      <c r="R35" s="159"/>
      <c r="S35" s="159"/>
      <c r="T35" s="442"/>
      <c r="U35" s="442"/>
      <c r="V35" s="441"/>
      <c r="W35" s="441"/>
      <c r="X35" s="165"/>
      <c r="AC35" s="1"/>
    </row>
    <row r="36" spans="2:29" ht="15" customHeight="1" x14ac:dyDescent="0.25">
      <c r="B36" s="5" t="s">
        <v>1093</v>
      </c>
      <c r="C36" s="95"/>
      <c r="D36" s="95"/>
      <c r="E36" s="95"/>
      <c r="H36" s="182" t="s">
        <v>1174</v>
      </c>
      <c r="I36" s="183"/>
      <c r="J36" s="184"/>
      <c r="K36" s="199">
        <v>0.6</v>
      </c>
      <c r="L36" s="200"/>
      <c r="AC36" s="1"/>
    </row>
    <row r="37" spans="2:29" x14ac:dyDescent="0.25">
      <c r="B37" s="185" t="s">
        <v>1118</v>
      </c>
      <c r="C37" s="221"/>
      <c r="D37" s="221"/>
      <c r="E37" s="353"/>
      <c r="H37" s="208" t="s">
        <v>1230</v>
      </c>
      <c r="I37" s="208"/>
      <c r="J37" s="208"/>
      <c r="K37" s="209">
        <v>0.7</v>
      </c>
      <c r="L37" s="209"/>
      <c r="M37" s="136" t="s">
        <v>1232</v>
      </c>
      <c r="AC37" s="1"/>
    </row>
    <row r="38" spans="2:29" x14ac:dyDescent="0.25">
      <c r="B38" s="444" t="s">
        <v>20</v>
      </c>
      <c r="C38" s="293" t="s">
        <v>18</v>
      </c>
      <c r="D38" s="294"/>
      <c r="E38" s="295"/>
      <c r="H38" s="182" t="s">
        <v>1105</v>
      </c>
      <c r="I38" s="183"/>
      <c r="J38" s="184"/>
      <c r="K38" s="199">
        <v>0.3</v>
      </c>
      <c r="L38" s="200"/>
      <c r="AC38" s="1"/>
    </row>
    <row r="39" spans="2:29" x14ac:dyDescent="0.25">
      <c r="B39" s="445"/>
      <c r="C39" s="293" t="s">
        <v>19</v>
      </c>
      <c r="D39" s="294"/>
      <c r="E39" s="295"/>
      <c r="H39" s="182" t="s">
        <v>1204</v>
      </c>
      <c r="I39" s="183"/>
      <c r="J39" s="184"/>
      <c r="K39" s="199">
        <v>0.27</v>
      </c>
      <c r="L39" s="200"/>
      <c r="AC39" s="1"/>
    </row>
    <row r="40" spans="2:29" ht="21" customHeight="1" x14ac:dyDescent="0.25">
      <c r="B40" s="446"/>
      <c r="C40" s="293" t="s">
        <v>1213</v>
      </c>
      <c r="D40" s="294"/>
      <c r="E40" s="295"/>
      <c r="H40" s="182" t="s">
        <v>1222</v>
      </c>
      <c r="I40" s="183"/>
      <c r="J40" s="184"/>
      <c r="K40" s="390">
        <v>1.2</v>
      </c>
      <c r="L40" s="391"/>
      <c r="AC40" s="1"/>
    </row>
    <row r="41" spans="2:29" x14ac:dyDescent="0.25">
      <c r="B41" s="76"/>
      <c r="C41" s="116"/>
      <c r="D41" s="116"/>
      <c r="E41" s="116"/>
      <c r="AC41" s="1"/>
    </row>
    <row r="42" spans="2:29" x14ac:dyDescent="0.25">
      <c r="B42" s="78" t="s">
        <v>1203</v>
      </c>
      <c r="C42" s="79"/>
      <c r="D42" s="79"/>
      <c r="E42" s="79"/>
      <c r="H42" s="181" t="s">
        <v>1107</v>
      </c>
      <c r="I42" s="181"/>
      <c r="J42" s="181"/>
      <c r="K42" s="181"/>
      <c r="L42" s="181"/>
      <c r="M42" s="181"/>
      <c r="N42" s="181"/>
      <c r="O42" s="181"/>
      <c r="P42" s="181"/>
      <c r="Q42" s="181"/>
      <c r="R42" s="181"/>
      <c r="S42" s="181"/>
      <c r="T42" s="181"/>
      <c r="U42" s="38"/>
      <c r="V42" s="38"/>
      <c r="W42" s="38"/>
      <c r="X42" s="38"/>
      <c r="Y42" s="38"/>
      <c r="Z42" s="38"/>
      <c r="AC42" s="1"/>
    </row>
    <row r="43" spans="2:29" x14ac:dyDescent="0.25">
      <c r="B43" s="80"/>
      <c r="C43" s="4"/>
      <c r="D43" s="4"/>
      <c r="E43" s="4"/>
      <c r="H43" s="32" t="s">
        <v>1075</v>
      </c>
      <c r="I43" s="32" t="s">
        <v>1076</v>
      </c>
      <c r="J43" s="32" t="s">
        <v>1077</v>
      </c>
      <c r="K43" s="32" t="s">
        <v>1078</v>
      </c>
      <c r="L43" s="32" t="s">
        <v>1079</v>
      </c>
      <c r="M43" s="32" t="s">
        <v>1080</v>
      </c>
      <c r="N43" s="32" t="s">
        <v>1081</v>
      </c>
      <c r="O43" s="32" t="s">
        <v>1082</v>
      </c>
      <c r="P43" s="32" t="s">
        <v>1083</v>
      </c>
      <c r="Q43" s="32" t="s">
        <v>1084</v>
      </c>
      <c r="R43" s="32" t="s">
        <v>1085</v>
      </c>
      <c r="S43" s="32" t="s">
        <v>1086</v>
      </c>
      <c r="T43" s="33" t="s">
        <v>1090</v>
      </c>
      <c r="U43" s="38"/>
      <c r="V43" s="38"/>
      <c r="W43" s="38"/>
      <c r="X43" s="38"/>
      <c r="Y43" s="38"/>
      <c r="Z43" s="38"/>
      <c r="AC43" s="1"/>
    </row>
    <row r="44" spans="2:29" x14ac:dyDescent="0.25">
      <c r="B44" s="214" t="s">
        <v>33</v>
      </c>
      <c r="C44" s="82" t="s">
        <v>34</v>
      </c>
      <c r="D44" s="83" t="s">
        <v>1120</v>
      </c>
      <c r="E44" s="64"/>
      <c r="H44" s="34">
        <v>31</v>
      </c>
      <c r="I44" s="34">
        <v>28</v>
      </c>
      <c r="J44" s="34">
        <v>31</v>
      </c>
      <c r="K44" s="34">
        <v>30</v>
      </c>
      <c r="L44" s="34">
        <v>31</v>
      </c>
      <c r="M44" s="34">
        <v>30</v>
      </c>
      <c r="N44" s="34">
        <v>31</v>
      </c>
      <c r="O44" s="34">
        <v>31</v>
      </c>
      <c r="P44" s="34">
        <v>30</v>
      </c>
      <c r="Q44" s="34">
        <v>31</v>
      </c>
      <c r="R44" s="34">
        <v>30</v>
      </c>
      <c r="S44" s="34">
        <v>31</v>
      </c>
      <c r="T44" s="35">
        <f>SUM(H44:S44)</f>
        <v>365</v>
      </c>
      <c r="U44" s="38"/>
      <c r="V44" s="38"/>
      <c r="W44" s="38"/>
      <c r="X44" s="38"/>
      <c r="Y44" s="38"/>
      <c r="Z44" s="38"/>
      <c r="AC44" s="1"/>
    </row>
    <row r="45" spans="2:29" x14ac:dyDescent="0.25">
      <c r="B45" s="214"/>
      <c r="C45" s="82" t="s">
        <v>35</v>
      </c>
      <c r="D45" s="83" t="s">
        <v>1120</v>
      </c>
      <c r="E45" s="64"/>
      <c r="H45" s="181" t="s">
        <v>1101</v>
      </c>
      <c r="I45" s="181"/>
      <c r="J45" s="181"/>
      <c r="K45" s="181"/>
      <c r="L45" s="181"/>
      <c r="M45" s="181"/>
      <c r="N45" s="181"/>
      <c r="O45" s="181"/>
      <c r="P45" s="181"/>
      <c r="Q45" s="181"/>
      <c r="R45" s="181"/>
      <c r="S45" s="181"/>
      <c r="T45" s="181"/>
      <c r="U45" s="38"/>
      <c r="V45" s="38"/>
      <c r="W45" s="38"/>
      <c r="X45" s="38"/>
      <c r="Y45" s="38"/>
      <c r="Z45" s="38"/>
      <c r="AC45" s="1"/>
    </row>
    <row r="46" spans="2:29" x14ac:dyDescent="0.25">
      <c r="B46" s="214"/>
      <c r="C46" s="82" t="s">
        <v>36</v>
      </c>
      <c r="D46" s="83" t="s">
        <v>1120</v>
      </c>
      <c r="E46" s="64"/>
      <c r="H46" s="32" t="s">
        <v>1075</v>
      </c>
      <c r="I46" s="32" t="s">
        <v>1076</v>
      </c>
      <c r="J46" s="32" t="s">
        <v>1077</v>
      </c>
      <c r="K46" s="32" t="s">
        <v>1078</v>
      </c>
      <c r="L46" s="32" t="s">
        <v>1079</v>
      </c>
      <c r="M46" s="32" t="s">
        <v>1080</v>
      </c>
      <c r="N46" s="32" t="s">
        <v>1081</v>
      </c>
      <c r="O46" s="32" t="s">
        <v>1082</v>
      </c>
      <c r="P46" s="32" t="s">
        <v>1083</v>
      </c>
      <c r="Q46" s="32" t="s">
        <v>1084</v>
      </c>
      <c r="R46" s="32" t="s">
        <v>1085</v>
      </c>
      <c r="S46" s="32" t="s">
        <v>1086</v>
      </c>
      <c r="T46" s="33"/>
      <c r="U46" s="38"/>
      <c r="V46" s="38"/>
      <c r="W46" s="38"/>
      <c r="X46" s="38"/>
      <c r="Y46" s="38"/>
      <c r="Z46" s="38"/>
      <c r="AC46" s="1"/>
    </row>
    <row r="47" spans="2:29" x14ac:dyDescent="0.25">
      <c r="B47" s="85"/>
      <c r="C47" s="77"/>
      <c r="D47" s="86"/>
      <c r="E47" s="166"/>
      <c r="H47" s="34">
        <f>J24+L24</f>
        <v>0</v>
      </c>
      <c r="I47" s="34">
        <f>H47</f>
        <v>0</v>
      </c>
      <c r="J47" s="34">
        <f>I47</f>
        <v>0</v>
      </c>
      <c r="K47" s="34">
        <f>J25+L25</f>
        <v>0</v>
      </c>
      <c r="L47" s="34">
        <f>K47</f>
        <v>0</v>
      </c>
      <c r="M47" s="34">
        <f>L47</f>
        <v>0</v>
      </c>
      <c r="N47" s="34">
        <f>J26+L26</f>
        <v>0</v>
      </c>
      <c r="O47" s="34">
        <f>N47</f>
        <v>0</v>
      </c>
      <c r="P47" s="34">
        <f>O47</f>
        <v>0</v>
      </c>
      <c r="Q47" s="34">
        <f>J27+L27</f>
        <v>0</v>
      </c>
      <c r="R47" s="34">
        <f>Q47</f>
        <v>0</v>
      </c>
      <c r="S47" s="34">
        <f>R47</f>
        <v>0</v>
      </c>
      <c r="T47" s="35">
        <f>AVERAGE(H47:S47)</f>
        <v>0</v>
      </c>
      <c r="U47" s="38"/>
      <c r="V47" s="38"/>
      <c r="W47" s="38"/>
      <c r="X47" s="38"/>
      <c r="Y47" s="38"/>
      <c r="Z47" s="38"/>
      <c r="AC47" s="1"/>
    </row>
    <row r="48" spans="2:29" x14ac:dyDescent="0.25">
      <c r="B48" s="214" t="s">
        <v>27</v>
      </c>
      <c r="C48" s="82" t="s">
        <v>28</v>
      </c>
      <c r="D48" s="87" t="s">
        <v>1120</v>
      </c>
      <c r="E48" s="64"/>
      <c r="H48" s="181" t="s">
        <v>1296</v>
      </c>
      <c r="I48" s="181"/>
      <c r="J48" s="181"/>
      <c r="K48" s="181"/>
      <c r="L48" s="181"/>
      <c r="M48" s="181"/>
      <c r="N48" s="181"/>
      <c r="O48" s="181"/>
      <c r="P48" s="181"/>
      <c r="Q48" s="181"/>
      <c r="R48" s="181"/>
      <c r="S48" s="181"/>
      <c r="T48" s="181"/>
      <c r="U48" s="38"/>
      <c r="V48" s="38"/>
      <c r="W48" s="38"/>
      <c r="X48" s="38"/>
      <c r="Y48" s="38"/>
      <c r="Z48" s="38"/>
      <c r="AC48" s="1"/>
    </row>
    <row r="49" spans="2:29" x14ac:dyDescent="0.25">
      <c r="B49" s="214"/>
      <c r="C49" s="82" t="s">
        <v>29</v>
      </c>
      <c r="D49" s="87" t="s">
        <v>1120</v>
      </c>
      <c r="E49" s="64" t="s">
        <v>1122</v>
      </c>
      <c r="H49" s="32" t="s">
        <v>1075</v>
      </c>
      <c r="I49" s="32" t="s">
        <v>1076</v>
      </c>
      <c r="J49" s="32" t="s">
        <v>1077</v>
      </c>
      <c r="K49" s="32" t="s">
        <v>1078</v>
      </c>
      <c r="L49" s="32" t="s">
        <v>1079</v>
      </c>
      <c r="M49" s="32" t="s">
        <v>1080</v>
      </c>
      <c r="N49" s="32" t="s">
        <v>1081</v>
      </c>
      <c r="O49" s="32" t="s">
        <v>1082</v>
      </c>
      <c r="P49" s="32" t="s">
        <v>1083</v>
      </c>
      <c r="Q49" s="32" t="s">
        <v>1084</v>
      </c>
      <c r="R49" s="32" t="s">
        <v>1085</v>
      </c>
      <c r="S49" s="32" t="s">
        <v>1086</v>
      </c>
      <c r="T49" s="33" t="s">
        <v>1090</v>
      </c>
      <c r="U49" s="38"/>
      <c r="V49" s="38"/>
      <c r="W49" s="38"/>
      <c r="X49" s="38"/>
      <c r="Y49" s="38"/>
      <c r="Z49" s="38"/>
      <c r="AC49" s="1"/>
    </row>
    <row r="50" spans="2:29" x14ac:dyDescent="0.25">
      <c r="B50" s="75"/>
      <c r="C50" s="75"/>
      <c r="D50" s="75"/>
      <c r="E50" s="75"/>
      <c r="H50" s="34">
        <f>H47*H44</f>
        <v>0</v>
      </c>
      <c r="I50" s="34">
        <f t="shared" ref="I50:S50" si="3">I47*I44</f>
        <v>0</v>
      </c>
      <c r="J50" s="34">
        <f t="shared" si="3"/>
        <v>0</v>
      </c>
      <c r="K50" s="34">
        <f t="shared" si="3"/>
        <v>0</v>
      </c>
      <c r="L50" s="34">
        <f t="shared" si="3"/>
        <v>0</v>
      </c>
      <c r="M50" s="34">
        <f t="shared" si="3"/>
        <v>0</v>
      </c>
      <c r="N50" s="34">
        <f t="shared" si="3"/>
        <v>0</v>
      </c>
      <c r="O50" s="34">
        <f t="shared" si="3"/>
        <v>0</v>
      </c>
      <c r="P50" s="34">
        <f t="shared" si="3"/>
        <v>0</v>
      </c>
      <c r="Q50" s="34">
        <f t="shared" si="3"/>
        <v>0</v>
      </c>
      <c r="R50" s="34">
        <f t="shared" si="3"/>
        <v>0</v>
      </c>
      <c r="S50" s="34">
        <f t="shared" si="3"/>
        <v>0</v>
      </c>
      <c r="T50" s="35">
        <f>SUM(H50:S50)</f>
        <v>0</v>
      </c>
      <c r="U50" s="38"/>
      <c r="V50" s="38"/>
      <c r="W50" s="38"/>
      <c r="X50" s="38"/>
      <c r="Y50" s="38"/>
      <c r="Z50" s="38"/>
      <c r="AC50" s="1"/>
    </row>
    <row r="51" spans="2:29" x14ac:dyDescent="0.25">
      <c r="B51" s="215" t="s">
        <v>1190</v>
      </c>
      <c r="C51" s="408"/>
      <c r="D51" s="409"/>
      <c r="E51" s="410"/>
      <c r="H51" s="181"/>
      <c r="I51" s="181"/>
      <c r="J51" s="181"/>
      <c r="K51" s="181"/>
      <c r="L51" s="181"/>
      <c r="M51" s="181"/>
      <c r="N51" s="181"/>
      <c r="O51" s="181"/>
      <c r="P51" s="181"/>
      <c r="Q51" s="181"/>
      <c r="R51" s="181"/>
      <c r="S51" s="181"/>
      <c r="T51" s="181"/>
      <c r="U51" s="38"/>
      <c r="V51" s="38"/>
      <c r="W51" s="38"/>
      <c r="X51" s="38"/>
      <c r="Y51" s="38"/>
      <c r="Z51" s="38"/>
      <c r="AC51" s="1"/>
    </row>
    <row r="52" spans="2:29" x14ac:dyDescent="0.25">
      <c r="B52" s="215"/>
      <c r="C52" s="412"/>
      <c r="D52" s="413"/>
      <c r="E52" s="414"/>
      <c r="H52" s="181" t="s">
        <v>1297</v>
      </c>
      <c r="I52" s="181"/>
      <c r="J52" s="181"/>
      <c r="K52" s="181"/>
      <c r="L52" s="181"/>
      <c r="M52" s="181"/>
      <c r="N52" s="181"/>
      <c r="O52" s="181"/>
      <c r="P52" s="181"/>
      <c r="Q52" s="181"/>
      <c r="R52" s="181"/>
      <c r="S52" s="181"/>
      <c r="T52" s="181"/>
      <c r="U52" s="38"/>
      <c r="V52" s="38"/>
      <c r="W52" s="38"/>
      <c r="X52" s="38"/>
      <c r="Y52" s="38"/>
      <c r="Z52" s="38"/>
      <c r="AC52" s="1"/>
    </row>
    <row r="53" spans="2:29" x14ac:dyDescent="0.25">
      <c r="B53" s="85"/>
      <c r="C53" s="90"/>
      <c r="D53" s="90"/>
      <c r="E53" s="90"/>
      <c r="H53" s="32" t="s">
        <v>1075</v>
      </c>
      <c r="I53" s="32" t="s">
        <v>1076</v>
      </c>
      <c r="J53" s="32" t="s">
        <v>1077</v>
      </c>
      <c r="K53" s="32" t="s">
        <v>1078</v>
      </c>
      <c r="L53" s="32" t="s">
        <v>1079</v>
      </c>
      <c r="M53" s="32" t="s">
        <v>1080</v>
      </c>
      <c r="N53" s="32" t="s">
        <v>1081</v>
      </c>
      <c r="O53" s="32" t="s">
        <v>1082</v>
      </c>
      <c r="P53" s="32" t="s">
        <v>1083</v>
      </c>
      <c r="Q53" s="32" t="s">
        <v>1084</v>
      </c>
      <c r="R53" s="32" t="s">
        <v>1085</v>
      </c>
      <c r="S53" s="32" t="s">
        <v>1086</v>
      </c>
      <c r="T53" s="33"/>
      <c r="U53" s="38"/>
      <c r="V53" s="38"/>
      <c r="W53" s="38"/>
      <c r="X53" s="38"/>
      <c r="Y53" s="38"/>
      <c r="Z53" s="38"/>
      <c r="AC53" s="1"/>
    </row>
    <row r="54" spans="2:29" x14ac:dyDescent="0.25">
      <c r="B54" s="215" t="s">
        <v>1263</v>
      </c>
      <c r="C54" s="408"/>
      <c r="D54" s="409"/>
      <c r="E54" s="410"/>
      <c r="F54" s="7"/>
      <c r="G54" s="74"/>
      <c r="H54" s="34">
        <f>J24</f>
        <v>0</v>
      </c>
      <c r="I54" s="34">
        <f>H54</f>
        <v>0</v>
      </c>
      <c r="J54" s="34">
        <f>I54</f>
        <v>0</v>
      </c>
      <c r="K54" s="34">
        <f>J25</f>
        <v>0</v>
      </c>
      <c r="L54" s="34">
        <f>K54</f>
        <v>0</v>
      </c>
      <c r="M54" s="34">
        <f>L54</f>
        <v>0</v>
      </c>
      <c r="N54" s="34">
        <f>J26</f>
        <v>0</v>
      </c>
      <c r="O54" s="34">
        <f>N54</f>
        <v>0</v>
      </c>
      <c r="P54" s="34">
        <f>O54</f>
        <v>0</v>
      </c>
      <c r="Q54" s="34">
        <f>J27</f>
        <v>0</v>
      </c>
      <c r="R54" s="34">
        <f>Q54</f>
        <v>0</v>
      </c>
      <c r="S54" s="34">
        <f>R54</f>
        <v>0</v>
      </c>
      <c r="T54" s="35">
        <f>AVERAGE(H54:S54)</f>
        <v>0</v>
      </c>
      <c r="U54" s="38"/>
      <c r="V54" s="38"/>
      <c r="W54" s="38"/>
      <c r="X54" s="38"/>
      <c r="Y54" s="38"/>
      <c r="Z54" s="38"/>
      <c r="AC54" s="1"/>
    </row>
    <row r="55" spans="2:29" x14ac:dyDescent="0.25">
      <c r="B55" s="215"/>
      <c r="C55" s="412"/>
      <c r="D55" s="413"/>
      <c r="E55" s="414"/>
      <c r="H55" s="181" t="s">
        <v>1298</v>
      </c>
      <c r="I55" s="181"/>
      <c r="J55" s="181"/>
      <c r="K55" s="181"/>
      <c r="L55" s="181"/>
      <c r="M55" s="181"/>
      <c r="N55" s="181"/>
      <c r="O55" s="181"/>
      <c r="P55" s="181"/>
      <c r="Q55" s="181"/>
      <c r="R55" s="181"/>
      <c r="S55" s="181"/>
      <c r="T55" s="181"/>
      <c r="U55" s="38"/>
      <c r="V55" s="38"/>
      <c r="W55" s="38"/>
      <c r="X55" s="38"/>
      <c r="Y55" s="38"/>
      <c r="Z55" s="38"/>
      <c r="AC55" s="1"/>
    </row>
    <row r="56" spans="2:29" x14ac:dyDescent="0.25">
      <c r="B56" s="80"/>
      <c r="C56" s="4"/>
      <c r="D56" s="4"/>
      <c r="E56" s="4"/>
      <c r="H56" s="32" t="s">
        <v>1075</v>
      </c>
      <c r="I56" s="32" t="s">
        <v>1076</v>
      </c>
      <c r="J56" s="32" t="s">
        <v>1077</v>
      </c>
      <c r="K56" s="32" t="s">
        <v>1078</v>
      </c>
      <c r="L56" s="32" t="s">
        <v>1079</v>
      </c>
      <c r="M56" s="32" t="s">
        <v>1080</v>
      </c>
      <c r="N56" s="32" t="s">
        <v>1081</v>
      </c>
      <c r="O56" s="32" t="s">
        <v>1082</v>
      </c>
      <c r="P56" s="32" t="s">
        <v>1083</v>
      </c>
      <c r="Q56" s="32" t="s">
        <v>1084</v>
      </c>
      <c r="R56" s="32" t="s">
        <v>1085</v>
      </c>
      <c r="S56" s="32" t="s">
        <v>1086</v>
      </c>
      <c r="T56" s="33" t="s">
        <v>1090</v>
      </c>
      <c r="U56" s="38"/>
      <c r="V56" s="38"/>
      <c r="W56" s="38"/>
      <c r="X56" s="38"/>
      <c r="Y56" s="38"/>
      <c r="Z56" s="38"/>
      <c r="AC56" s="1"/>
    </row>
    <row r="57" spans="2:29" x14ac:dyDescent="0.25">
      <c r="B57" s="219" t="s">
        <v>37</v>
      </c>
      <c r="C57" s="408"/>
      <c r="D57" s="409"/>
      <c r="E57" s="410"/>
      <c r="H57" s="34">
        <f>H44*H54</f>
        <v>0</v>
      </c>
      <c r="I57" s="34">
        <f t="shared" ref="I57:S57" si="4">I44*I54</f>
        <v>0</v>
      </c>
      <c r="J57" s="34">
        <f t="shared" si="4"/>
        <v>0</v>
      </c>
      <c r="K57" s="34">
        <f t="shared" si="4"/>
        <v>0</v>
      </c>
      <c r="L57" s="34">
        <f t="shared" si="4"/>
        <v>0</v>
      </c>
      <c r="M57" s="34">
        <f t="shared" si="4"/>
        <v>0</v>
      </c>
      <c r="N57" s="34">
        <f t="shared" si="4"/>
        <v>0</v>
      </c>
      <c r="O57" s="34">
        <f t="shared" si="4"/>
        <v>0</v>
      </c>
      <c r="P57" s="34">
        <f t="shared" si="4"/>
        <v>0</v>
      </c>
      <c r="Q57" s="34">
        <f t="shared" si="4"/>
        <v>0</v>
      </c>
      <c r="R57" s="34">
        <f t="shared" si="4"/>
        <v>0</v>
      </c>
      <c r="S57" s="34">
        <f t="shared" si="4"/>
        <v>0</v>
      </c>
      <c r="T57" s="35">
        <f>SUM(H57:S57)</f>
        <v>0</v>
      </c>
      <c r="U57" s="38"/>
      <c r="V57" s="38"/>
      <c r="W57" s="38"/>
      <c r="X57" s="38"/>
      <c r="Y57" s="38"/>
      <c r="Z57" s="38"/>
      <c r="AC57" s="1"/>
    </row>
    <row r="58" spans="2:29" x14ac:dyDescent="0.25">
      <c r="B58" s="421"/>
      <c r="C58" s="422" t="s">
        <v>1264</v>
      </c>
      <c r="D58" s="423"/>
      <c r="E58" s="424"/>
      <c r="H58" s="181"/>
      <c r="I58" s="181"/>
      <c r="J58" s="181"/>
      <c r="K58" s="181"/>
      <c r="L58" s="181"/>
      <c r="M58" s="181"/>
      <c r="N58" s="181"/>
      <c r="O58" s="181"/>
      <c r="P58" s="181"/>
      <c r="Q58" s="181"/>
      <c r="R58" s="181"/>
      <c r="S58" s="181"/>
      <c r="T58" s="181"/>
      <c r="U58" s="38"/>
      <c r="V58" s="38"/>
      <c r="W58" s="38"/>
      <c r="X58" s="38"/>
      <c r="Y58" s="38"/>
      <c r="Z58" s="38"/>
      <c r="AC58" s="1"/>
    </row>
    <row r="59" spans="2:29" x14ac:dyDescent="0.25">
      <c r="B59" s="80"/>
      <c r="C59" s="4"/>
      <c r="D59" s="4"/>
      <c r="E59" s="4"/>
      <c r="H59" s="181" t="s">
        <v>1299</v>
      </c>
      <c r="I59" s="181"/>
      <c r="J59" s="181"/>
      <c r="K59" s="181"/>
      <c r="L59" s="181"/>
      <c r="M59" s="181"/>
      <c r="N59" s="181"/>
      <c r="O59" s="181"/>
      <c r="P59" s="181"/>
      <c r="Q59" s="181"/>
      <c r="R59" s="181"/>
      <c r="S59" s="181"/>
      <c r="T59" s="181"/>
      <c r="U59" s="38"/>
      <c r="V59" s="38"/>
      <c r="W59" s="38"/>
      <c r="X59" s="38"/>
      <c r="Y59" s="38"/>
      <c r="Z59" s="38"/>
      <c r="AC59" s="1"/>
    </row>
    <row r="60" spans="2:29" x14ac:dyDescent="0.25">
      <c r="B60" s="219" t="s">
        <v>38</v>
      </c>
      <c r="C60" s="408"/>
      <c r="D60" s="409"/>
      <c r="E60" s="410"/>
      <c r="H60" s="32" t="s">
        <v>1075</v>
      </c>
      <c r="I60" s="32" t="s">
        <v>1076</v>
      </c>
      <c r="J60" s="32" t="s">
        <v>1077</v>
      </c>
      <c r="K60" s="32" t="s">
        <v>1078</v>
      </c>
      <c r="L60" s="32" t="s">
        <v>1079</v>
      </c>
      <c r="M60" s="32" t="s">
        <v>1080</v>
      </c>
      <c r="N60" s="32" t="s">
        <v>1081</v>
      </c>
      <c r="O60" s="32" t="s">
        <v>1082</v>
      </c>
      <c r="P60" s="32" t="s">
        <v>1083</v>
      </c>
      <c r="Q60" s="32" t="s">
        <v>1084</v>
      </c>
      <c r="R60" s="32" t="s">
        <v>1085</v>
      </c>
      <c r="S60" s="32" t="s">
        <v>1086</v>
      </c>
      <c r="T60" s="33"/>
      <c r="U60" s="38"/>
      <c r="V60" s="38"/>
      <c r="W60" s="38"/>
      <c r="X60" s="38"/>
      <c r="Y60" s="38"/>
      <c r="Z60" s="38"/>
      <c r="AC60" s="1"/>
    </row>
    <row r="61" spans="2:29" x14ac:dyDescent="0.25">
      <c r="B61" s="421"/>
      <c r="C61" s="422" t="s">
        <v>1265</v>
      </c>
      <c r="D61" s="423"/>
      <c r="E61" s="424"/>
      <c r="H61" s="34">
        <f>L24</f>
        <v>0</v>
      </c>
      <c r="I61" s="34">
        <f>H61</f>
        <v>0</v>
      </c>
      <c r="J61" s="34">
        <f>I61</f>
        <v>0</v>
      </c>
      <c r="K61" s="34">
        <f>L25</f>
        <v>0</v>
      </c>
      <c r="L61" s="34">
        <f>K61</f>
        <v>0</v>
      </c>
      <c r="M61" s="34">
        <f>L61</f>
        <v>0</v>
      </c>
      <c r="N61" s="34">
        <f>L26</f>
        <v>0</v>
      </c>
      <c r="O61" s="34">
        <f>N61</f>
        <v>0</v>
      </c>
      <c r="P61" s="34">
        <f>O61</f>
        <v>0</v>
      </c>
      <c r="Q61" s="34">
        <f>L27</f>
        <v>0</v>
      </c>
      <c r="R61" s="34">
        <f>Q61</f>
        <v>0</v>
      </c>
      <c r="S61" s="34">
        <f>R61</f>
        <v>0</v>
      </c>
      <c r="T61" s="35">
        <f>AVERAGE(H61:S61)</f>
        <v>0</v>
      </c>
      <c r="U61" s="38"/>
      <c r="V61" s="38"/>
      <c r="W61" s="38"/>
      <c r="X61" s="38"/>
      <c r="Y61" s="38"/>
      <c r="Z61" s="38"/>
      <c r="AC61" s="1"/>
    </row>
    <row r="62" spans="2:29" x14ac:dyDescent="0.25">
      <c r="B62" s="104"/>
      <c r="C62" s="104"/>
      <c r="D62" s="115"/>
      <c r="E62" s="90"/>
      <c r="H62" s="181" t="s">
        <v>1300</v>
      </c>
      <c r="I62" s="181"/>
      <c r="J62" s="181"/>
      <c r="K62" s="181"/>
      <c r="L62" s="181"/>
      <c r="M62" s="181"/>
      <c r="N62" s="181"/>
      <c r="O62" s="181"/>
      <c r="P62" s="181"/>
      <c r="Q62" s="181"/>
      <c r="R62" s="181"/>
      <c r="S62" s="181"/>
      <c r="T62" s="181"/>
      <c r="U62" s="38"/>
      <c r="V62" s="38"/>
      <c r="W62" s="38"/>
      <c r="X62" s="38"/>
      <c r="Y62" s="38"/>
      <c r="Z62" s="38"/>
      <c r="AC62" s="1"/>
    </row>
    <row r="63" spans="2:29" x14ac:dyDescent="0.25">
      <c r="B63" s="384" t="s">
        <v>1209</v>
      </c>
      <c r="C63" s="385"/>
      <c r="D63" s="385"/>
      <c r="E63" s="386"/>
      <c r="H63" s="32" t="s">
        <v>1075</v>
      </c>
      <c r="I63" s="32" t="s">
        <v>1076</v>
      </c>
      <c r="J63" s="32" t="s">
        <v>1077</v>
      </c>
      <c r="K63" s="32" t="s">
        <v>1078</v>
      </c>
      <c r="L63" s="32" t="s">
        <v>1079</v>
      </c>
      <c r="M63" s="32" t="s">
        <v>1080</v>
      </c>
      <c r="N63" s="32" t="s">
        <v>1081</v>
      </c>
      <c r="O63" s="32" t="s">
        <v>1082</v>
      </c>
      <c r="P63" s="32" t="s">
        <v>1083</v>
      </c>
      <c r="Q63" s="32" t="s">
        <v>1084</v>
      </c>
      <c r="R63" s="32" t="s">
        <v>1085</v>
      </c>
      <c r="S63" s="32" t="s">
        <v>1086</v>
      </c>
      <c r="T63" s="33" t="s">
        <v>1090</v>
      </c>
      <c r="U63" s="38"/>
      <c r="V63" s="38"/>
      <c r="W63" s="38"/>
      <c r="X63" s="38"/>
      <c r="Y63" s="38"/>
      <c r="Z63" s="38"/>
      <c r="AC63" s="1"/>
    </row>
    <row r="64" spans="2:29" x14ac:dyDescent="0.25">
      <c r="B64" s="387"/>
      <c r="C64" s="388"/>
      <c r="D64" s="388"/>
      <c r="E64" s="389"/>
      <c r="H64" s="34">
        <f>H44*H61</f>
        <v>0</v>
      </c>
      <c r="I64" s="34">
        <f t="shared" ref="I64:S64" si="5">I44*I61</f>
        <v>0</v>
      </c>
      <c r="J64" s="34">
        <f t="shared" si="5"/>
        <v>0</v>
      </c>
      <c r="K64" s="34">
        <f t="shared" si="5"/>
        <v>0</v>
      </c>
      <c r="L64" s="34">
        <f t="shared" si="5"/>
        <v>0</v>
      </c>
      <c r="M64" s="34">
        <f t="shared" si="5"/>
        <v>0</v>
      </c>
      <c r="N64" s="34">
        <f t="shared" si="5"/>
        <v>0</v>
      </c>
      <c r="O64" s="34">
        <f t="shared" si="5"/>
        <v>0</v>
      </c>
      <c r="P64" s="34">
        <f t="shared" si="5"/>
        <v>0</v>
      </c>
      <c r="Q64" s="34">
        <f t="shared" si="5"/>
        <v>0</v>
      </c>
      <c r="R64" s="34">
        <f t="shared" si="5"/>
        <v>0</v>
      </c>
      <c r="S64" s="34">
        <f t="shared" si="5"/>
        <v>0</v>
      </c>
      <c r="T64" s="35">
        <f>SUM(H64:S64)</f>
        <v>0</v>
      </c>
      <c r="U64" s="38"/>
      <c r="V64" s="149"/>
      <c r="W64" s="38"/>
      <c r="X64" s="38"/>
      <c r="Y64" s="38"/>
      <c r="Z64" s="38"/>
      <c r="AC64" s="1"/>
    </row>
    <row r="65" spans="2:29" x14ac:dyDescent="0.25">
      <c r="B65" s="75"/>
      <c r="C65" s="75"/>
      <c r="D65" s="75"/>
      <c r="E65" s="75"/>
      <c r="H65" s="32"/>
      <c r="I65" s="32"/>
      <c r="J65" s="32"/>
      <c r="K65" s="32"/>
      <c r="L65" s="32"/>
      <c r="M65" s="32"/>
      <c r="N65" s="32"/>
      <c r="O65" s="32"/>
      <c r="P65" s="32"/>
      <c r="Q65" s="32"/>
      <c r="R65" s="32"/>
      <c r="S65" s="32"/>
      <c r="T65" s="33"/>
      <c r="U65" s="44"/>
      <c r="V65" s="38"/>
      <c r="W65" s="38"/>
      <c r="X65" s="38"/>
      <c r="Y65" s="38"/>
      <c r="Z65" s="38"/>
      <c r="AC65" s="1"/>
    </row>
    <row r="66" spans="2:29" x14ac:dyDescent="0.25">
      <c r="B66" s="219" t="s">
        <v>1301</v>
      </c>
      <c r="C66" s="81" t="s">
        <v>32</v>
      </c>
      <c r="D66" s="211"/>
      <c r="E66" s="213"/>
      <c r="H66" s="181" t="s">
        <v>1272</v>
      </c>
      <c r="I66" s="181"/>
      <c r="J66" s="181"/>
      <c r="K66" s="181"/>
      <c r="L66" s="181"/>
      <c r="M66" s="181"/>
      <c r="N66" s="181"/>
      <c r="O66" s="181"/>
      <c r="P66" s="181"/>
      <c r="Q66" s="181"/>
      <c r="R66" s="181"/>
      <c r="S66" s="181"/>
      <c r="T66" s="181"/>
      <c r="U66" s="38"/>
      <c r="V66" s="38"/>
      <c r="W66" s="38"/>
      <c r="X66" s="38"/>
      <c r="Y66" s="38"/>
      <c r="Z66" s="38"/>
      <c r="AC66" s="1"/>
    </row>
    <row r="67" spans="2:29" ht="15" customHeight="1" x14ac:dyDescent="0.25">
      <c r="B67" s="220"/>
      <c r="C67" s="81" t="s">
        <v>1261</v>
      </c>
      <c r="D67" s="211"/>
      <c r="E67" s="213"/>
      <c r="H67" s="32" t="s">
        <v>1075</v>
      </c>
      <c r="I67" s="32" t="s">
        <v>1076</v>
      </c>
      <c r="J67" s="32" t="s">
        <v>1077</v>
      </c>
      <c r="K67" s="32" t="s">
        <v>1078</v>
      </c>
      <c r="L67" s="32" t="s">
        <v>1079</v>
      </c>
      <c r="M67" s="32" t="s">
        <v>1080</v>
      </c>
      <c r="N67" s="32" t="s">
        <v>1081</v>
      </c>
      <c r="O67" s="32" t="s">
        <v>1082</v>
      </c>
      <c r="P67" s="32" t="s">
        <v>1083</v>
      </c>
      <c r="Q67" s="32" t="s">
        <v>1084</v>
      </c>
      <c r="R67" s="32" t="s">
        <v>1085</v>
      </c>
      <c r="S67" s="32" t="s">
        <v>1086</v>
      </c>
      <c r="T67" s="33" t="s">
        <v>1090</v>
      </c>
      <c r="U67" s="44" t="s">
        <v>1090</v>
      </c>
      <c r="V67" s="38"/>
      <c r="W67" s="38"/>
      <c r="X67" s="38"/>
      <c r="Y67" s="38"/>
      <c r="Z67" s="38"/>
      <c r="AC67" s="1"/>
    </row>
    <row r="68" spans="2:29" x14ac:dyDescent="0.25">
      <c r="B68" s="392"/>
      <c r="C68" s="81" t="s">
        <v>1259</v>
      </c>
      <c r="D68" s="211"/>
      <c r="E68" s="213"/>
      <c r="H68" s="34" t="e">
        <f>$J$31*H9*$K$37</f>
        <v>#VALUE!</v>
      </c>
      <c r="I68" s="34" t="e">
        <f t="shared" ref="I68:S68" si="6">$J$31*I9*$K$37</f>
        <v>#VALUE!</v>
      </c>
      <c r="J68" s="34" t="e">
        <f t="shared" si="6"/>
        <v>#VALUE!</v>
      </c>
      <c r="K68" s="34" t="e">
        <f t="shared" si="6"/>
        <v>#VALUE!</v>
      </c>
      <c r="L68" s="34" t="e">
        <f t="shared" si="6"/>
        <v>#VALUE!</v>
      </c>
      <c r="M68" s="34" t="e">
        <f t="shared" si="6"/>
        <v>#VALUE!</v>
      </c>
      <c r="N68" s="34" t="e">
        <f t="shared" si="6"/>
        <v>#VALUE!</v>
      </c>
      <c r="O68" s="34" t="e">
        <f t="shared" si="6"/>
        <v>#VALUE!</v>
      </c>
      <c r="P68" s="34" t="e">
        <f t="shared" si="6"/>
        <v>#VALUE!</v>
      </c>
      <c r="Q68" s="34" t="e">
        <f t="shared" si="6"/>
        <v>#VALUE!</v>
      </c>
      <c r="R68" s="34" t="e">
        <f t="shared" si="6"/>
        <v>#VALUE!</v>
      </c>
      <c r="S68" s="34" t="e">
        <f t="shared" si="6"/>
        <v>#VALUE!</v>
      </c>
      <c r="T68" s="35" t="e">
        <f>SUM(H68:S68)</f>
        <v>#VALUE!</v>
      </c>
      <c r="U68" s="39" t="e">
        <f>T68/J31</f>
        <v>#VALUE!</v>
      </c>
      <c r="V68" s="38"/>
      <c r="W68" s="38"/>
      <c r="X68" s="38"/>
      <c r="Y68" s="38"/>
      <c r="Z68" s="38"/>
      <c r="AC68" s="1"/>
    </row>
    <row r="69" spans="2:29" x14ac:dyDescent="0.25">
      <c r="B69" s="75"/>
      <c r="C69" s="75"/>
      <c r="D69" s="75"/>
      <c r="E69" s="75"/>
      <c r="H69" s="181"/>
      <c r="I69" s="181"/>
      <c r="J69" s="181"/>
      <c r="K69" s="181"/>
      <c r="L69" s="181"/>
      <c r="M69" s="181"/>
      <c r="N69" s="181"/>
      <c r="O69" s="181"/>
      <c r="P69" s="181"/>
      <c r="Q69" s="181"/>
      <c r="R69" s="181"/>
      <c r="S69" s="181"/>
      <c r="T69" s="181"/>
      <c r="U69" s="38"/>
      <c r="V69" s="38"/>
      <c r="W69" s="38"/>
      <c r="X69" s="38"/>
      <c r="Y69" s="38"/>
      <c r="Z69" s="38"/>
      <c r="AC69" s="1"/>
    </row>
    <row r="70" spans="2:29" x14ac:dyDescent="0.25">
      <c r="B70" s="219" t="s">
        <v>1327</v>
      </c>
      <c r="C70" s="81" t="s">
        <v>32</v>
      </c>
      <c r="D70" s="383"/>
      <c r="E70" s="383"/>
      <c r="H70" s="142" t="s">
        <v>1273</v>
      </c>
      <c r="I70" s="142"/>
      <c r="J70" s="142"/>
      <c r="K70" s="142"/>
      <c r="L70" s="142"/>
      <c r="M70" s="40"/>
      <c r="N70" s="40"/>
      <c r="O70" s="40"/>
      <c r="P70" s="40"/>
      <c r="Q70" s="40"/>
      <c r="R70" s="40"/>
      <c r="S70" s="40"/>
      <c r="T70" s="40"/>
      <c r="U70" s="38"/>
      <c r="V70" s="38"/>
      <c r="W70" s="38"/>
      <c r="X70" s="38"/>
      <c r="Y70" s="38"/>
      <c r="Z70" s="38"/>
      <c r="AC70" s="1"/>
    </row>
    <row r="71" spans="2:29" ht="15" customHeight="1" x14ac:dyDescent="0.25">
      <c r="B71" s="220"/>
      <c r="C71" s="81" t="s">
        <v>1261</v>
      </c>
      <c r="D71" s="383"/>
      <c r="E71" s="383"/>
      <c r="H71" s="53" t="s">
        <v>1173</v>
      </c>
      <c r="I71" s="53"/>
      <c r="J71" s="53"/>
      <c r="K71" s="53"/>
      <c r="L71" s="53"/>
      <c r="M71" s="53"/>
      <c r="N71" s="53"/>
      <c r="O71" s="53"/>
      <c r="P71" s="53"/>
      <c r="Q71" s="53"/>
      <c r="R71" s="53"/>
      <c r="S71" s="53"/>
      <c r="T71" s="53"/>
      <c r="U71" s="38"/>
      <c r="V71" s="38"/>
      <c r="W71" s="38"/>
      <c r="X71" s="38"/>
      <c r="Y71" s="38"/>
      <c r="Z71" s="38"/>
      <c r="AC71" s="1"/>
    </row>
    <row r="72" spans="2:29" x14ac:dyDescent="0.25">
      <c r="B72" s="392"/>
      <c r="C72" s="81" t="s">
        <v>1259</v>
      </c>
      <c r="D72" s="211"/>
      <c r="E72" s="213"/>
      <c r="H72" s="32" t="s">
        <v>1075</v>
      </c>
      <c r="I72" s="32" t="s">
        <v>1076</v>
      </c>
      <c r="J72" s="32" t="s">
        <v>1077</v>
      </c>
      <c r="K72" s="32" t="s">
        <v>1078</v>
      </c>
      <c r="L72" s="32" t="s">
        <v>1079</v>
      </c>
      <c r="M72" s="32" t="s">
        <v>1080</v>
      </c>
      <c r="N72" s="32" t="s">
        <v>1081</v>
      </c>
      <c r="O72" s="32" t="s">
        <v>1082</v>
      </c>
      <c r="P72" s="32" t="s">
        <v>1083</v>
      </c>
      <c r="Q72" s="32" t="s">
        <v>1084</v>
      </c>
      <c r="R72" s="32" t="s">
        <v>1085</v>
      </c>
      <c r="S72" s="32" t="s">
        <v>1086</v>
      </c>
      <c r="T72" s="33" t="s">
        <v>1090</v>
      </c>
      <c r="U72" s="38"/>
      <c r="V72" s="38"/>
      <c r="W72" s="38"/>
      <c r="X72" s="38"/>
      <c r="Y72" s="38"/>
      <c r="Z72" s="38"/>
      <c r="AC72" s="1"/>
    </row>
    <row r="73" spans="2:29" x14ac:dyDescent="0.25">
      <c r="B73" s="104"/>
      <c r="C73" s="104"/>
      <c r="D73" s="115"/>
      <c r="E73" s="90"/>
      <c r="H73" s="34">
        <f>H50</f>
        <v>0</v>
      </c>
      <c r="I73" s="34">
        <f t="shared" ref="I73:S73" si="7">I50</f>
        <v>0</v>
      </c>
      <c r="J73" s="34">
        <f t="shared" si="7"/>
        <v>0</v>
      </c>
      <c r="K73" s="34">
        <f t="shared" si="7"/>
        <v>0</v>
      </c>
      <c r="L73" s="34">
        <f t="shared" si="7"/>
        <v>0</v>
      </c>
      <c r="M73" s="34">
        <f t="shared" si="7"/>
        <v>0</v>
      </c>
      <c r="N73" s="34">
        <f t="shared" si="7"/>
        <v>0</v>
      </c>
      <c r="O73" s="34">
        <f t="shared" si="7"/>
        <v>0</v>
      </c>
      <c r="P73" s="34">
        <f t="shared" si="7"/>
        <v>0</v>
      </c>
      <c r="Q73" s="34">
        <f t="shared" si="7"/>
        <v>0</v>
      </c>
      <c r="R73" s="34">
        <f t="shared" si="7"/>
        <v>0</v>
      </c>
      <c r="S73" s="34">
        <f t="shared" si="7"/>
        <v>0</v>
      </c>
      <c r="T73" s="35">
        <f>SUM(H73:S73)</f>
        <v>0</v>
      </c>
      <c r="U73" s="38"/>
      <c r="V73" s="38"/>
      <c r="W73" s="38"/>
      <c r="X73" s="38"/>
      <c r="Y73" s="38"/>
      <c r="Z73" s="38"/>
      <c r="AC73" s="1"/>
    </row>
    <row r="74" spans="2:29" x14ac:dyDescent="0.25">
      <c r="B74" s="384" t="s">
        <v>1210</v>
      </c>
      <c r="C74" s="385"/>
      <c r="D74" s="385"/>
      <c r="E74" s="386"/>
      <c r="H74" s="53" t="s">
        <v>1275</v>
      </c>
      <c r="I74" s="53"/>
      <c r="J74" s="53"/>
      <c r="K74" s="53"/>
      <c r="L74" s="53"/>
      <c r="M74" s="53"/>
      <c r="N74" s="53"/>
      <c r="O74" s="53"/>
      <c r="P74" s="53"/>
      <c r="Q74" s="53"/>
      <c r="R74" s="53"/>
      <c r="S74" s="53"/>
      <c r="T74" s="53"/>
      <c r="U74" s="38"/>
      <c r="V74" s="38"/>
      <c r="W74" s="38"/>
      <c r="X74" s="38"/>
      <c r="Y74" s="38"/>
      <c r="Z74" s="38"/>
      <c r="AC74" s="1"/>
    </row>
    <row r="75" spans="2:29" x14ac:dyDescent="0.25">
      <c r="B75" s="387"/>
      <c r="C75" s="388"/>
      <c r="D75" s="388"/>
      <c r="E75" s="389"/>
      <c r="H75" s="32" t="s">
        <v>1075</v>
      </c>
      <c r="I75" s="32" t="s">
        <v>1076</v>
      </c>
      <c r="J75" s="32" t="s">
        <v>1077</v>
      </c>
      <c r="K75" s="32" t="s">
        <v>1078</v>
      </c>
      <c r="L75" s="32" t="s">
        <v>1079</v>
      </c>
      <c r="M75" s="32" t="s">
        <v>1080</v>
      </c>
      <c r="N75" s="32" t="s">
        <v>1081</v>
      </c>
      <c r="O75" s="32" t="s">
        <v>1082</v>
      </c>
      <c r="P75" s="32" t="s">
        <v>1083</v>
      </c>
      <c r="Q75" s="32" t="s">
        <v>1084</v>
      </c>
      <c r="R75" s="32" t="s">
        <v>1085</v>
      </c>
      <c r="S75" s="32" t="s">
        <v>1086</v>
      </c>
      <c r="T75" s="33" t="s">
        <v>1090</v>
      </c>
      <c r="U75" s="44" t="s">
        <v>1199</v>
      </c>
      <c r="V75" s="143" t="s">
        <v>1280</v>
      </c>
      <c r="W75" s="38"/>
      <c r="X75" s="38"/>
      <c r="Y75" s="38"/>
      <c r="Z75" s="38"/>
      <c r="AC75" s="117"/>
    </row>
    <row r="76" spans="2:29" x14ac:dyDescent="0.25">
      <c r="B76" s="75"/>
      <c r="C76" s="75"/>
      <c r="D76" s="75"/>
      <c r="E76" s="75"/>
      <c r="H76" s="34" t="e">
        <f>H68</f>
        <v>#VALUE!</v>
      </c>
      <c r="I76" s="34" t="e">
        <f t="shared" ref="I76:S76" si="8">I68</f>
        <v>#VALUE!</v>
      </c>
      <c r="J76" s="34" t="e">
        <f t="shared" si="8"/>
        <v>#VALUE!</v>
      </c>
      <c r="K76" s="34" t="e">
        <f t="shared" si="8"/>
        <v>#VALUE!</v>
      </c>
      <c r="L76" s="34" t="e">
        <f t="shared" si="8"/>
        <v>#VALUE!</v>
      </c>
      <c r="M76" s="34" t="e">
        <f t="shared" si="8"/>
        <v>#VALUE!</v>
      </c>
      <c r="N76" s="34" t="e">
        <f t="shared" si="8"/>
        <v>#VALUE!</v>
      </c>
      <c r="O76" s="34" t="e">
        <f t="shared" si="8"/>
        <v>#VALUE!</v>
      </c>
      <c r="P76" s="34" t="e">
        <f t="shared" si="8"/>
        <v>#VALUE!</v>
      </c>
      <c r="Q76" s="34" t="e">
        <f t="shared" si="8"/>
        <v>#VALUE!</v>
      </c>
      <c r="R76" s="34" t="e">
        <f t="shared" si="8"/>
        <v>#VALUE!</v>
      </c>
      <c r="S76" s="34" t="e">
        <f t="shared" si="8"/>
        <v>#VALUE!</v>
      </c>
      <c r="T76" s="35" t="e">
        <f>SUM(H76:S76)</f>
        <v>#VALUE!</v>
      </c>
      <c r="U76" s="45" t="e">
        <f>IF((T76/T73)&gt;100%,100%,(T76/T73))</f>
        <v>#VALUE!</v>
      </c>
      <c r="V76" s="144" t="e">
        <f>T76*K39</f>
        <v>#VALUE!</v>
      </c>
      <c r="W76" s="38"/>
      <c r="X76" s="38"/>
      <c r="Y76" s="38"/>
      <c r="Z76" s="38"/>
      <c r="AC76" s="117"/>
    </row>
    <row r="77" spans="2:29" x14ac:dyDescent="0.25">
      <c r="B77" s="219" t="s">
        <v>1301</v>
      </c>
      <c r="C77" s="81" t="s">
        <v>32</v>
      </c>
      <c r="D77" s="211"/>
      <c r="E77" s="213"/>
      <c r="H77" s="142" t="s">
        <v>1274</v>
      </c>
      <c r="I77" s="142"/>
      <c r="J77" s="142"/>
      <c r="K77" s="142"/>
      <c r="L77" s="142"/>
      <c r="M77" s="40"/>
      <c r="N77" s="40"/>
      <c r="O77" s="40"/>
      <c r="P77" s="40"/>
      <c r="Q77" s="40"/>
      <c r="R77" s="40"/>
      <c r="S77" s="40"/>
      <c r="T77" s="40"/>
      <c r="U77" s="38"/>
      <c r="V77" s="38"/>
      <c r="W77" s="38"/>
      <c r="X77" s="38"/>
      <c r="Y77" s="38"/>
      <c r="Z77" s="38"/>
      <c r="AC77" s="117"/>
    </row>
    <row r="78" spans="2:29" ht="15" customHeight="1" x14ac:dyDescent="0.25">
      <c r="B78" s="220"/>
      <c r="C78" s="81" t="s">
        <v>1261</v>
      </c>
      <c r="D78" s="211"/>
      <c r="E78" s="213"/>
      <c r="H78" s="53" t="s">
        <v>1173</v>
      </c>
      <c r="I78" s="53"/>
      <c r="J78" s="53"/>
      <c r="K78" s="53"/>
      <c r="L78" s="53"/>
      <c r="M78" s="53"/>
      <c r="N78" s="53"/>
      <c r="O78" s="53"/>
      <c r="P78" s="53"/>
      <c r="Q78" s="53"/>
      <c r="R78" s="53"/>
      <c r="S78" s="53"/>
      <c r="T78" s="53"/>
      <c r="U78" s="38"/>
      <c r="V78" s="38"/>
      <c r="W78" s="38"/>
      <c r="X78" s="38"/>
      <c r="Y78" s="38"/>
      <c r="Z78" s="38"/>
      <c r="AC78" s="117"/>
    </row>
    <row r="79" spans="2:29" x14ac:dyDescent="0.25">
      <c r="B79" s="392"/>
      <c r="C79" s="81" t="s">
        <v>1259</v>
      </c>
      <c r="D79" s="211"/>
      <c r="E79" s="213"/>
      <c r="H79" s="32" t="s">
        <v>1075</v>
      </c>
      <c r="I79" s="32" t="s">
        <v>1076</v>
      </c>
      <c r="J79" s="32" t="s">
        <v>1077</v>
      </c>
      <c r="K79" s="32" t="s">
        <v>1078</v>
      </c>
      <c r="L79" s="32" t="s">
        <v>1079</v>
      </c>
      <c r="M79" s="32" t="s">
        <v>1080</v>
      </c>
      <c r="N79" s="32" t="s">
        <v>1081</v>
      </c>
      <c r="O79" s="32" t="s">
        <v>1082</v>
      </c>
      <c r="P79" s="32" t="s">
        <v>1083</v>
      </c>
      <c r="Q79" s="32" t="s">
        <v>1084</v>
      </c>
      <c r="R79" s="32" t="s">
        <v>1085</v>
      </c>
      <c r="S79" s="32" t="s">
        <v>1086</v>
      </c>
      <c r="T79" s="33" t="s">
        <v>1090</v>
      </c>
      <c r="U79" s="44"/>
      <c r="V79" s="38"/>
      <c r="W79" s="38"/>
      <c r="X79" s="38"/>
      <c r="Y79" s="38"/>
      <c r="Z79" s="38"/>
      <c r="AC79" s="117"/>
    </row>
    <row r="80" spans="2:29" x14ac:dyDescent="0.25">
      <c r="B80" s="75"/>
      <c r="C80" s="75"/>
      <c r="D80" s="75"/>
      <c r="E80" s="75"/>
      <c r="H80" s="34">
        <f>H57</f>
        <v>0</v>
      </c>
      <c r="I80" s="34">
        <f t="shared" ref="I80:S80" si="9">I57</f>
        <v>0</v>
      </c>
      <c r="J80" s="34">
        <f t="shared" si="9"/>
        <v>0</v>
      </c>
      <c r="K80" s="34">
        <f t="shared" si="9"/>
        <v>0</v>
      </c>
      <c r="L80" s="34">
        <f t="shared" si="9"/>
        <v>0</v>
      </c>
      <c r="M80" s="34">
        <f t="shared" si="9"/>
        <v>0</v>
      </c>
      <c r="N80" s="34">
        <f t="shared" si="9"/>
        <v>0</v>
      </c>
      <c r="O80" s="34">
        <f t="shared" si="9"/>
        <v>0</v>
      </c>
      <c r="P80" s="34">
        <f t="shared" si="9"/>
        <v>0</v>
      </c>
      <c r="Q80" s="34">
        <f t="shared" si="9"/>
        <v>0</v>
      </c>
      <c r="R80" s="34">
        <f t="shared" si="9"/>
        <v>0</v>
      </c>
      <c r="S80" s="34">
        <f t="shared" si="9"/>
        <v>0</v>
      </c>
      <c r="T80" s="35">
        <f>SUM(H80:S80)</f>
        <v>0</v>
      </c>
      <c r="U80" s="46"/>
      <c r="V80" s="45"/>
      <c r="W80" s="38"/>
      <c r="X80" s="38"/>
      <c r="Y80" s="38"/>
      <c r="Z80" s="38"/>
    </row>
    <row r="81" spans="2:34" ht="15" customHeight="1" x14ac:dyDescent="0.25">
      <c r="B81" s="219" t="s">
        <v>1327</v>
      </c>
      <c r="C81" s="81" t="s">
        <v>32</v>
      </c>
      <c r="D81" s="383"/>
      <c r="E81" s="383"/>
      <c r="F81" s="92"/>
      <c r="H81" s="53" t="s">
        <v>1275</v>
      </c>
      <c r="I81" s="53"/>
      <c r="J81" s="53"/>
      <c r="K81" s="53"/>
      <c r="L81" s="53"/>
      <c r="M81" s="53"/>
      <c r="N81" s="53"/>
      <c r="O81" s="53"/>
      <c r="P81" s="53"/>
      <c r="Q81" s="53"/>
      <c r="R81" s="53"/>
      <c r="S81" s="53"/>
      <c r="T81" s="53"/>
      <c r="U81" s="38"/>
      <c r="V81" s="38"/>
      <c r="W81" s="38"/>
      <c r="X81" s="38"/>
      <c r="Y81" s="38"/>
      <c r="Z81" s="38"/>
    </row>
    <row r="82" spans="2:34" ht="15" customHeight="1" x14ac:dyDescent="0.25">
      <c r="B82" s="220"/>
      <c r="C82" s="81" t="s">
        <v>1261</v>
      </c>
      <c r="D82" s="211"/>
      <c r="E82" s="213"/>
      <c r="H82" s="32" t="s">
        <v>1075</v>
      </c>
      <c r="I82" s="32" t="s">
        <v>1076</v>
      </c>
      <c r="J82" s="32" t="s">
        <v>1077</v>
      </c>
      <c r="K82" s="32" t="s">
        <v>1078</v>
      </c>
      <c r="L82" s="32" t="s">
        <v>1079</v>
      </c>
      <c r="M82" s="32" t="s">
        <v>1080</v>
      </c>
      <c r="N82" s="32" t="s">
        <v>1081</v>
      </c>
      <c r="O82" s="32" t="s">
        <v>1082</v>
      </c>
      <c r="P82" s="32" t="s">
        <v>1083</v>
      </c>
      <c r="Q82" s="32" t="s">
        <v>1084</v>
      </c>
      <c r="R82" s="32" t="s">
        <v>1085</v>
      </c>
      <c r="S82" s="32" t="s">
        <v>1086</v>
      </c>
      <c r="T82" s="33" t="s">
        <v>1090</v>
      </c>
      <c r="U82" s="44" t="s">
        <v>1199</v>
      </c>
      <c r="V82" s="143" t="s">
        <v>1280</v>
      </c>
      <c r="W82" s="38"/>
      <c r="X82" s="38"/>
      <c r="Y82" s="38"/>
      <c r="Z82" s="38"/>
    </row>
    <row r="83" spans="2:34" x14ac:dyDescent="0.25">
      <c r="B83" s="392"/>
      <c r="C83" s="81" t="s">
        <v>1259</v>
      </c>
      <c r="D83" s="211"/>
      <c r="E83" s="213"/>
      <c r="H83" s="34" t="e">
        <f>IF(H68&gt;H80,H80,H68)</f>
        <v>#VALUE!</v>
      </c>
      <c r="I83" s="34" t="e">
        <f t="shared" ref="I83:S83" si="10">IF(I68&gt;I80,I80,I68)</f>
        <v>#VALUE!</v>
      </c>
      <c r="J83" s="34" t="e">
        <f t="shared" si="10"/>
        <v>#VALUE!</v>
      </c>
      <c r="K83" s="34" t="e">
        <f>IF(K68&gt;K80,K80,K68)</f>
        <v>#VALUE!</v>
      </c>
      <c r="L83" s="34" t="e">
        <f t="shared" si="10"/>
        <v>#VALUE!</v>
      </c>
      <c r="M83" s="34" t="e">
        <f t="shared" si="10"/>
        <v>#VALUE!</v>
      </c>
      <c r="N83" s="34" t="e">
        <f t="shared" si="10"/>
        <v>#VALUE!</v>
      </c>
      <c r="O83" s="34" t="e">
        <f t="shared" si="10"/>
        <v>#VALUE!</v>
      </c>
      <c r="P83" s="34" t="e">
        <f t="shared" si="10"/>
        <v>#VALUE!</v>
      </c>
      <c r="Q83" s="34" t="e">
        <f t="shared" si="10"/>
        <v>#VALUE!</v>
      </c>
      <c r="R83" s="34" t="e">
        <f t="shared" si="10"/>
        <v>#VALUE!</v>
      </c>
      <c r="S83" s="34" t="e">
        <f t="shared" si="10"/>
        <v>#VALUE!</v>
      </c>
      <c r="T83" s="35" t="e">
        <f>SUM(H83:S83)</f>
        <v>#VALUE!</v>
      </c>
      <c r="U83" s="45" t="e">
        <f>IF((T83/T80)&gt;100%,100%,(T83/T80))</f>
        <v>#VALUE!</v>
      </c>
      <c r="V83" s="144" t="e">
        <f>T83*K39</f>
        <v>#VALUE!</v>
      </c>
      <c r="W83" s="38"/>
      <c r="X83" s="38"/>
      <c r="Y83" s="38"/>
      <c r="Z83" s="38"/>
    </row>
    <row r="84" spans="2:34" x14ac:dyDescent="0.25">
      <c r="B84" s="104"/>
      <c r="C84" s="104"/>
      <c r="D84" s="115"/>
      <c r="E84" s="90"/>
      <c r="H84" s="142" t="s">
        <v>1276</v>
      </c>
      <c r="I84" s="142"/>
      <c r="J84" s="142"/>
      <c r="K84" s="142"/>
      <c r="L84" s="142"/>
      <c r="M84" s="40"/>
      <c r="N84" s="40"/>
      <c r="O84" s="40"/>
      <c r="P84" s="40"/>
      <c r="Q84" s="40"/>
      <c r="R84" s="40"/>
      <c r="S84" s="40"/>
      <c r="T84" s="40"/>
      <c r="U84" s="38"/>
      <c r="V84" s="38"/>
      <c r="W84" s="38"/>
      <c r="X84" s="38"/>
      <c r="Y84" s="38"/>
      <c r="Z84" s="38"/>
    </row>
    <row r="85" spans="2:34" x14ac:dyDescent="0.25">
      <c r="B85" s="384" t="s">
        <v>1211</v>
      </c>
      <c r="C85" s="385"/>
      <c r="D85" s="385"/>
      <c r="E85" s="386"/>
      <c r="H85" s="53" t="s">
        <v>1173</v>
      </c>
      <c r="I85" s="53"/>
      <c r="J85" s="53"/>
      <c r="K85" s="53"/>
      <c r="L85" s="53"/>
      <c r="M85" s="53"/>
      <c r="N85" s="53"/>
      <c r="O85" s="53"/>
      <c r="P85" s="53"/>
      <c r="Q85" s="53"/>
      <c r="R85" s="53"/>
      <c r="S85" s="53"/>
      <c r="T85" s="53"/>
      <c r="U85" s="38"/>
      <c r="V85" s="38"/>
      <c r="W85" s="38"/>
      <c r="X85" s="38"/>
      <c r="Y85" s="38"/>
      <c r="Z85" s="38"/>
    </row>
    <row r="86" spans="2:34" x14ac:dyDescent="0.25">
      <c r="B86" s="387"/>
      <c r="C86" s="388"/>
      <c r="D86" s="388"/>
      <c r="E86" s="389"/>
      <c r="H86" s="32" t="s">
        <v>1075</v>
      </c>
      <c r="I86" s="32" t="s">
        <v>1076</v>
      </c>
      <c r="J86" s="32" t="s">
        <v>1077</v>
      </c>
      <c r="K86" s="32" t="s">
        <v>1078</v>
      </c>
      <c r="L86" s="32" t="s">
        <v>1079</v>
      </c>
      <c r="M86" s="32" t="s">
        <v>1080</v>
      </c>
      <c r="N86" s="32" t="s">
        <v>1081</v>
      </c>
      <c r="O86" s="32" t="s">
        <v>1082</v>
      </c>
      <c r="P86" s="32" t="s">
        <v>1083</v>
      </c>
      <c r="Q86" s="32" t="s">
        <v>1084</v>
      </c>
      <c r="R86" s="32" t="s">
        <v>1085</v>
      </c>
      <c r="S86" s="32" t="s">
        <v>1086</v>
      </c>
      <c r="T86" s="33" t="s">
        <v>1090</v>
      </c>
      <c r="U86" s="44"/>
      <c r="V86" s="38"/>
      <c r="W86" s="38"/>
      <c r="X86" s="38"/>
      <c r="Y86" s="38"/>
      <c r="Z86" s="38"/>
    </row>
    <row r="87" spans="2:34" x14ac:dyDescent="0.25">
      <c r="B87" s="75"/>
      <c r="C87" s="75"/>
      <c r="D87" s="75"/>
      <c r="E87" s="75"/>
      <c r="H87" s="34">
        <f>H57</f>
        <v>0</v>
      </c>
      <c r="I87" s="34">
        <f t="shared" ref="I87:S87" si="11">I57</f>
        <v>0</v>
      </c>
      <c r="J87" s="34">
        <f t="shared" si="11"/>
        <v>0</v>
      </c>
      <c r="K87" s="34">
        <f t="shared" si="11"/>
        <v>0</v>
      </c>
      <c r="L87" s="34">
        <f t="shared" si="11"/>
        <v>0</v>
      </c>
      <c r="M87" s="34">
        <f t="shared" si="11"/>
        <v>0</v>
      </c>
      <c r="N87" s="34">
        <f t="shared" si="11"/>
        <v>0</v>
      </c>
      <c r="O87" s="34">
        <f t="shared" si="11"/>
        <v>0</v>
      </c>
      <c r="P87" s="34">
        <f t="shared" si="11"/>
        <v>0</v>
      </c>
      <c r="Q87" s="34">
        <f t="shared" si="11"/>
        <v>0</v>
      </c>
      <c r="R87" s="34">
        <f t="shared" si="11"/>
        <v>0</v>
      </c>
      <c r="S87" s="34">
        <f t="shared" si="11"/>
        <v>0</v>
      </c>
      <c r="T87" s="35">
        <f>SUM(H87:S87)</f>
        <v>0</v>
      </c>
      <c r="U87" s="46"/>
      <c r="V87" s="45"/>
      <c r="W87" s="38"/>
      <c r="X87" s="38"/>
      <c r="Y87" s="38"/>
      <c r="Z87" s="38"/>
      <c r="AD87" s="117"/>
      <c r="AE87" s="117"/>
      <c r="AF87" s="117"/>
      <c r="AG87" s="117"/>
    </row>
    <row r="88" spans="2:34" x14ac:dyDescent="0.25">
      <c r="B88" s="219" t="s">
        <v>1301</v>
      </c>
      <c r="C88" s="81" t="s">
        <v>32</v>
      </c>
      <c r="D88" s="211"/>
      <c r="E88" s="213"/>
      <c r="H88" s="53" t="s">
        <v>1197</v>
      </c>
      <c r="I88" s="53"/>
      <c r="J88" s="53"/>
      <c r="K88" s="53"/>
      <c r="L88" s="53"/>
      <c r="M88" s="53"/>
      <c r="N88" s="53"/>
      <c r="O88" s="53"/>
      <c r="P88" s="53"/>
      <c r="Q88" s="53"/>
      <c r="R88" s="53"/>
      <c r="S88" s="53"/>
      <c r="T88" s="53"/>
      <c r="U88" s="38"/>
      <c r="V88" s="38"/>
      <c r="W88" s="38"/>
      <c r="X88" s="38"/>
      <c r="Y88" s="38"/>
      <c r="Z88" s="38"/>
      <c r="AD88" s="117"/>
      <c r="AE88" s="117"/>
      <c r="AF88" s="117"/>
      <c r="AG88" s="117"/>
    </row>
    <row r="89" spans="2:34" ht="15" customHeight="1" x14ac:dyDescent="0.25">
      <c r="B89" s="220"/>
      <c r="C89" s="81" t="s">
        <v>1261</v>
      </c>
      <c r="D89" s="211"/>
      <c r="E89" s="213"/>
      <c r="H89" s="32" t="s">
        <v>1075</v>
      </c>
      <c r="I89" s="32" t="s">
        <v>1076</v>
      </c>
      <c r="J89" s="32" t="s">
        <v>1077</v>
      </c>
      <c r="K89" s="32" t="s">
        <v>1078</v>
      </c>
      <c r="L89" s="32" t="s">
        <v>1079</v>
      </c>
      <c r="M89" s="32" t="s">
        <v>1080</v>
      </c>
      <c r="N89" s="32" t="s">
        <v>1081</v>
      </c>
      <c r="O89" s="32" t="s">
        <v>1082</v>
      </c>
      <c r="P89" s="32" t="s">
        <v>1083</v>
      </c>
      <c r="Q89" s="32" t="s">
        <v>1084</v>
      </c>
      <c r="R89" s="32" t="s">
        <v>1085</v>
      </c>
      <c r="S89" s="32" t="s">
        <v>1086</v>
      </c>
      <c r="T89" s="33" t="s">
        <v>1090</v>
      </c>
      <c r="U89" s="44"/>
      <c r="V89" s="38" t="s">
        <v>1281</v>
      </c>
      <c r="W89" s="38" t="s">
        <v>1282</v>
      </c>
      <c r="X89" s="38"/>
      <c r="Y89" s="38"/>
      <c r="Z89" s="38"/>
      <c r="AD89" s="117"/>
      <c r="AE89" s="117"/>
      <c r="AF89" s="117"/>
      <c r="AG89" s="117"/>
    </row>
    <row r="90" spans="2:34" x14ac:dyDescent="0.25">
      <c r="B90" s="392"/>
      <c r="C90" s="81" t="s">
        <v>1259</v>
      </c>
      <c r="D90" s="211"/>
      <c r="E90" s="213"/>
      <c r="H90" s="34">
        <f>($C$57*0.8)*0.3*$C$60*H44</f>
        <v>0</v>
      </c>
      <c r="I90" s="34">
        <f t="shared" ref="I90:S90" si="12">($C$57*0.8)*0.3*$C$60*I44</f>
        <v>0</v>
      </c>
      <c r="J90" s="34">
        <f t="shared" si="12"/>
        <v>0</v>
      </c>
      <c r="K90" s="34">
        <f t="shared" si="12"/>
        <v>0</v>
      </c>
      <c r="L90" s="34">
        <f t="shared" si="12"/>
        <v>0</v>
      </c>
      <c r="M90" s="34">
        <f t="shared" si="12"/>
        <v>0</v>
      </c>
      <c r="N90" s="34">
        <f t="shared" si="12"/>
        <v>0</v>
      </c>
      <c r="O90" s="34">
        <f t="shared" si="12"/>
        <v>0</v>
      </c>
      <c r="P90" s="34">
        <f t="shared" si="12"/>
        <v>0</v>
      </c>
      <c r="Q90" s="34">
        <f t="shared" si="12"/>
        <v>0</v>
      </c>
      <c r="R90" s="34">
        <f t="shared" si="12"/>
        <v>0</v>
      </c>
      <c r="S90" s="34">
        <f t="shared" si="12"/>
        <v>0</v>
      </c>
      <c r="T90" s="35">
        <f>SUM(H90:S90)</f>
        <v>0</v>
      </c>
      <c r="U90" s="46"/>
      <c r="V90" s="45">
        <f>100%-W90</f>
        <v>1</v>
      </c>
      <c r="W90" s="45">
        <f>C60/8</f>
        <v>0</v>
      </c>
      <c r="X90" s="38"/>
      <c r="Y90" s="38"/>
      <c r="Z90" s="38"/>
      <c r="AD90" s="117"/>
      <c r="AE90" s="117"/>
      <c r="AF90" s="117"/>
      <c r="AG90" s="117"/>
    </row>
    <row r="91" spans="2:34" x14ac:dyDescent="0.25">
      <c r="B91" s="75"/>
      <c r="C91" s="75"/>
      <c r="D91" s="2"/>
      <c r="E91" s="2"/>
      <c r="H91" s="53" t="s">
        <v>1275</v>
      </c>
      <c r="I91" s="53"/>
      <c r="J91" s="53"/>
      <c r="K91" s="53"/>
      <c r="L91" s="53"/>
      <c r="M91" s="53"/>
      <c r="N91" s="53"/>
      <c r="O91" s="53"/>
      <c r="P91" s="53"/>
      <c r="Q91" s="53"/>
      <c r="R91" s="53"/>
      <c r="S91" s="53"/>
      <c r="T91" s="53"/>
      <c r="U91" s="38"/>
      <c r="V91" s="38"/>
      <c r="W91" s="38"/>
      <c r="X91" s="38"/>
      <c r="Y91" s="38"/>
      <c r="Z91" s="38"/>
      <c r="AD91" s="117"/>
      <c r="AE91" s="117"/>
      <c r="AF91" s="117"/>
      <c r="AG91" s="117"/>
    </row>
    <row r="92" spans="2:34" ht="15" customHeight="1" x14ac:dyDescent="0.25">
      <c r="B92" s="219" t="s">
        <v>1327</v>
      </c>
      <c r="C92" s="81" t="s">
        <v>32</v>
      </c>
      <c r="D92" s="383"/>
      <c r="E92" s="383"/>
      <c r="H92" s="32" t="s">
        <v>1075</v>
      </c>
      <c r="I92" s="32" t="s">
        <v>1076</v>
      </c>
      <c r="J92" s="32" t="s">
        <v>1077</v>
      </c>
      <c r="K92" s="32" t="s">
        <v>1078</v>
      </c>
      <c r="L92" s="32" t="s">
        <v>1079</v>
      </c>
      <c r="M92" s="32" t="s">
        <v>1080</v>
      </c>
      <c r="N92" s="32" t="s">
        <v>1081</v>
      </c>
      <c r="O92" s="32" t="s">
        <v>1082</v>
      </c>
      <c r="P92" s="32" t="s">
        <v>1083</v>
      </c>
      <c r="Q92" s="32" t="s">
        <v>1084</v>
      </c>
      <c r="R92" s="32" t="s">
        <v>1085</v>
      </c>
      <c r="S92" s="32" t="s">
        <v>1086</v>
      </c>
      <c r="T92" s="33" t="s">
        <v>1090</v>
      </c>
      <c r="U92" s="44" t="s">
        <v>1199</v>
      </c>
      <c r="V92" s="143" t="s">
        <v>1280</v>
      </c>
      <c r="W92" s="38"/>
      <c r="X92" s="38"/>
      <c r="Y92" s="38"/>
      <c r="Z92" s="38"/>
      <c r="AD92" s="117"/>
      <c r="AE92" s="117"/>
      <c r="AF92" s="117"/>
      <c r="AG92" s="117"/>
    </row>
    <row r="93" spans="2:34" ht="15" customHeight="1" x14ac:dyDescent="0.25">
      <c r="B93" s="220"/>
      <c r="C93" s="81" t="s">
        <v>1261</v>
      </c>
      <c r="D93" s="383"/>
      <c r="E93" s="383"/>
      <c r="H93" s="34" t="e">
        <f>IF(H68&gt;(H87-H90),H87-H90,H68)</f>
        <v>#VALUE!</v>
      </c>
      <c r="I93" s="34" t="e">
        <f t="shared" ref="I93:S93" si="13">IF(I68&gt;(I87-I90),I87-I90,I68)</f>
        <v>#VALUE!</v>
      </c>
      <c r="J93" s="34" t="e">
        <f t="shared" si="13"/>
        <v>#VALUE!</v>
      </c>
      <c r="K93" s="34" t="e">
        <f t="shared" si="13"/>
        <v>#VALUE!</v>
      </c>
      <c r="L93" s="34" t="e">
        <f t="shared" si="13"/>
        <v>#VALUE!</v>
      </c>
      <c r="M93" s="34" t="e">
        <f t="shared" si="13"/>
        <v>#VALUE!</v>
      </c>
      <c r="N93" s="34" t="e">
        <f t="shared" si="13"/>
        <v>#VALUE!</v>
      </c>
      <c r="O93" s="34" t="e">
        <f t="shared" si="13"/>
        <v>#VALUE!</v>
      </c>
      <c r="P93" s="34" t="e">
        <f t="shared" si="13"/>
        <v>#VALUE!</v>
      </c>
      <c r="Q93" s="34" t="e">
        <f t="shared" si="13"/>
        <v>#VALUE!</v>
      </c>
      <c r="R93" s="34" t="e">
        <f t="shared" si="13"/>
        <v>#VALUE!</v>
      </c>
      <c r="S93" s="34" t="e">
        <f t="shared" si="13"/>
        <v>#VALUE!</v>
      </c>
      <c r="T93" s="35" t="e">
        <f>SUM(H93:S93)</f>
        <v>#VALUE!</v>
      </c>
      <c r="U93" s="45" t="e">
        <f>IF((T93/T87)&gt;100%,100%,(T93/T87))</f>
        <v>#VALUE!</v>
      </c>
      <c r="V93" s="144" t="e">
        <f>T93*V90*K39+T93*W90*K38</f>
        <v>#VALUE!</v>
      </c>
      <c r="W93" s="38"/>
      <c r="X93" s="38"/>
      <c r="Y93" s="38"/>
      <c r="Z93" s="38"/>
      <c r="AD93" s="117"/>
      <c r="AE93" s="117"/>
      <c r="AF93" s="117"/>
      <c r="AG93" s="117"/>
      <c r="AH93" s="117"/>
    </row>
    <row r="94" spans="2:34" x14ac:dyDescent="0.25">
      <c r="B94" s="392"/>
      <c r="C94" s="81" t="s">
        <v>1259</v>
      </c>
      <c r="D94" s="211"/>
      <c r="E94" s="213"/>
      <c r="H94" s="38"/>
      <c r="I94" s="38"/>
      <c r="J94" s="38"/>
      <c r="K94" s="38"/>
      <c r="L94" s="38"/>
      <c r="M94" s="38"/>
      <c r="N94" s="38"/>
      <c r="O94" s="38"/>
      <c r="P94" s="38"/>
      <c r="Q94" s="38"/>
      <c r="R94" s="38"/>
      <c r="S94" s="38"/>
      <c r="T94" s="38"/>
      <c r="U94" s="38"/>
      <c r="V94" s="38"/>
      <c r="W94" s="38"/>
      <c r="X94" s="38"/>
      <c r="Y94" s="38"/>
      <c r="Z94" s="38"/>
      <c r="AD94" s="117"/>
      <c r="AE94" s="117"/>
      <c r="AF94" s="117"/>
      <c r="AG94" s="117"/>
      <c r="AH94" s="117"/>
    </row>
    <row r="95" spans="2:34" x14ac:dyDescent="0.25">
      <c r="B95" s="104"/>
      <c r="C95" s="104"/>
      <c r="D95" s="115"/>
      <c r="E95" s="90"/>
      <c r="H95" s="181"/>
      <c r="I95" s="181"/>
      <c r="J95" s="181"/>
      <c r="K95" s="181"/>
      <c r="L95" s="181"/>
      <c r="M95" s="181"/>
      <c r="N95" s="181"/>
      <c r="O95" s="181"/>
      <c r="P95" s="181"/>
      <c r="Q95" s="181"/>
      <c r="R95" s="181"/>
      <c r="S95" s="181"/>
      <c r="T95" s="181"/>
      <c r="U95" s="38"/>
      <c r="V95" s="38"/>
      <c r="W95" s="38"/>
      <c r="X95" s="38"/>
      <c r="Y95" s="38"/>
      <c r="Z95" s="38"/>
      <c r="AH95" s="117"/>
    </row>
    <row r="96" spans="2:34" x14ac:dyDescent="0.25">
      <c r="B96" s="384" t="s">
        <v>1212</v>
      </c>
      <c r="C96" s="385"/>
      <c r="D96" s="385"/>
      <c r="E96" s="386"/>
      <c r="H96" s="145" t="s">
        <v>1279</v>
      </c>
      <c r="I96" s="33"/>
      <c r="J96" s="33"/>
      <c r="K96" s="33"/>
      <c r="L96" s="33"/>
      <c r="M96" s="33"/>
      <c r="N96" s="33"/>
      <c r="O96" s="33"/>
      <c r="P96" s="33"/>
      <c r="Q96" s="33"/>
      <c r="R96" s="33"/>
      <c r="S96" s="33"/>
      <c r="T96" s="33"/>
      <c r="U96" s="38"/>
      <c r="V96" s="143"/>
      <c r="W96" s="38"/>
      <c r="X96" s="38"/>
      <c r="Y96" s="38"/>
      <c r="Z96" s="38"/>
      <c r="AH96" s="117"/>
    </row>
    <row r="97" spans="2:34" x14ac:dyDescent="0.25">
      <c r="B97" s="387"/>
      <c r="C97" s="388"/>
      <c r="D97" s="388"/>
      <c r="E97" s="389"/>
      <c r="H97" s="32" t="s">
        <v>1075</v>
      </c>
      <c r="I97" s="32" t="s">
        <v>1076</v>
      </c>
      <c r="J97" s="32" t="s">
        <v>1077</v>
      </c>
      <c r="K97" s="32" t="s">
        <v>1078</v>
      </c>
      <c r="L97" s="32" t="s">
        <v>1079</v>
      </c>
      <c r="M97" s="32" t="s">
        <v>1080</v>
      </c>
      <c r="N97" s="32" t="s">
        <v>1081</v>
      </c>
      <c r="O97" s="32" t="s">
        <v>1082</v>
      </c>
      <c r="P97" s="32" t="s">
        <v>1083</v>
      </c>
      <c r="Q97" s="32" t="s">
        <v>1084</v>
      </c>
      <c r="R97" s="32" t="s">
        <v>1085</v>
      </c>
      <c r="S97" s="32" t="s">
        <v>1086</v>
      </c>
      <c r="T97" s="33" t="s">
        <v>1090</v>
      </c>
      <c r="U97" s="44" t="s">
        <v>1199</v>
      </c>
      <c r="V97" s="143" t="s">
        <v>1280</v>
      </c>
      <c r="W97" s="38"/>
      <c r="X97" s="38"/>
      <c r="Y97" s="38"/>
      <c r="Z97" s="38"/>
      <c r="AH97" s="117"/>
    </row>
    <row r="98" spans="2:34" x14ac:dyDescent="0.25">
      <c r="B98" s="75"/>
      <c r="C98" s="75"/>
      <c r="D98" s="75"/>
      <c r="E98" s="75"/>
      <c r="H98" s="34" t="e">
        <f>IF($C$51="Yes",IF($C$54="Yes",H76,H83),H93)</f>
        <v>#VALUE!</v>
      </c>
      <c r="I98" s="34" t="e">
        <f t="shared" ref="I98:V98" si="14">IF($C$51="Yes",IF($C$54="Yes",I76,I83),I93)</f>
        <v>#VALUE!</v>
      </c>
      <c r="J98" s="34" t="e">
        <f t="shared" si="14"/>
        <v>#VALUE!</v>
      </c>
      <c r="K98" s="34" t="e">
        <f t="shared" si="14"/>
        <v>#VALUE!</v>
      </c>
      <c r="L98" s="34" t="e">
        <f t="shared" si="14"/>
        <v>#VALUE!</v>
      </c>
      <c r="M98" s="34" t="e">
        <f t="shared" si="14"/>
        <v>#VALUE!</v>
      </c>
      <c r="N98" s="34" t="e">
        <f t="shared" si="14"/>
        <v>#VALUE!</v>
      </c>
      <c r="O98" s="34" t="e">
        <f t="shared" si="14"/>
        <v>#VALUE!</v>
      </c>
      <c r="P98" s="34" t="e">
        <f t="shared" si="14"/>
        <v>#VALUE!</v>
      </c>
      <c r="Q98" s="34" t="e">
        <f t="shared" si="14"/>
        <v>#VALUE!</v>
      </c>
      <c r="R98" s="34" t="e">
        <f t="shared" si="14"/>
        <v>#VALUE!</v>
      </c>
      <c r="S98" s="34" t="e">
        <f t="shared" si="14"/>
        <v>#VALUE!</v>
      </c>
      <c r="T98" s="34" t="e">
        <f t="shared" si="14"/>
        <v>#VALUE!</v>
      </c>
      <c r="U98" s="150" t="e">
        <f>IF((T98/T50)&gt;100%,100%,(T98/T50))</f>
        <v>#VALUE!</v>
      </c>
      <c r="V98" s="34" t="e">
        <f t="shared" si="14"/>
        <v>#VALUE!</v>
      </c>
      <c r="W98" s="44"/>
      <c r="X98" s="38"/>
      <c r="Y98" s="38"/>
      <c r="Z98" s="38"/>
      <c r="AH98" s="117"/>
    </row>
    <row r="99" spans="2:34" x14ac:dyDescent="0.25">
      <c r="B99" s="219" t="s">
        <v>1301</v>
      </c>
      <c r="C99" s="81" t="s">
        <v>32</v>
      </c>
      <c r="D99" s="211"/>
      <c r="E99" s="213"/>
      <c r="H99" s="38"/>
      <c r="I99" s="38"/>
      <c r="J99" s="38"/>
      <c r="K99" s="38"/>
      <c r="L99" s="38"/>
      <c r="M99" s="38"/>
      <c r="N99" s="38"/>
      <c r="O99" s="38"/>
      <c r="P99" s="38"/>
      <c r="Q99" s="38"/>
      <c r="R99" s="38"/>
      <c r="S99" s="38"/>
      <c r="T99" s="38"/>
      <c r="U99" s="38"/>
      <c r="V99" s="38"/>
      <c r="W99" s="38"/>
      <c r="X99" s="38"/>
      <c r="Y99" s="38"/>
      <c r="Z99" s="38"/>
      <c r="AH99" s="117"/>
    </row>
    <row r="100" spans="2:34" ht="15" customHeight="1" x14ac:dyDescent="0.25">
      <c r="B100" s="220"/>
      <c r="C100" s="81" t="s">
        <v>1261</v>
      </c>
      <c r="D100" s="211"/>
      <c r="E100" s="213"/>
      <c r="H100" s="38"/>
      <c r="I100" s="38"/>
      <c r="J100" s="38"/>
      <c r="K100" s="38"/>
      <c r="L100" s="38"/>
      <c r="M100" s="38"/>
      <c r="N100" s="38"/>
      <c r="O100" s="38"/>
      <c r="P100" s="38"/>
      <c r="Q100" s="38"/>
      <c r="R100" s="38"/>
      <c r="S100" s="38"/>
      <c r="T100" s="38"/>
      <c r="U100" s="38"/>
      <c r="V100" s="38"/>
      <c r="W100" s="38"/>
      <c r="X100" s="38"/>
      <c r="Y100" s="38"/>
      <c r="Z100" s="38"/>
      <c r="AH100" s="117"/>
    </row>
    <row r="101" spans="2:34" x14ac:dyDescent="0.25">
      <c r="B101" s="392"/>
      <c r="C101" s="81" t="s">
        <v>1259</v>
      </c>
      <c r="D101" s="211"/>
      <c r="E101" s="213"/>
      <c r="H101" s="38"/>
      <c r="I101" s="38"/>
      <c r="J101" s="38"/>
      <c r="K101" s="38"/>
      <c r="L101" s="38"/>
      <c r="M101" s="38"/>
      <c r="N101" s="38"/>
      <c r="O101" s="38"/>
      <c r="P101" s="38"/>
      <c r="Q101" s="38"/>
      <c r="R101" s="38"/>
      <c r="S101" s="38"/>
      <c r="T101" s="38"/>
      <c r="U101" s="38"/>
      <c r="V101" s="38"/>
      <c r="W101" s="38"/>
      <c r="X101" s="38"/>
      <c r="Y101" s="38"/>
      <c r="Z101" s="38"/>
    </row>
    <row r="102" spans="2:34" x14ac:dyDescent="0.25">
      <c r="B102" s="75"/>
      <c r="C102" s="75"/>
      <c r="D102" s="75"/>
      <c r="E102" s="75"/>
      <c r="H102" s="38"/>
      <c r="I102" s="38"/>
      <c r="J102" s="38"/>
      <c r="K102" s="38"/>
      <c r="L102" s="38"/>
      <c r="M102" s="38"/>
      <c r="N102" s="38"/>
      <c r="O102" s="38"/>
      <c r="P102" s="38"/>
      <c r="Q102" s="38"/>
      <c r="R102" s="38"/>
      <c r="S102" s="38"/>
      <c r="T102" s="38"/>
      <c r="U102" s="38"/>
      <c r="V102" s="38"/>
      <c r="W102" s="38"/>
      <c r="X102" s="38"/>
      <c r="Y102" s="38"/>
      <c r="Z102" s="38"/>
    </row>
    <row r="103" spans="2:34" ht="15" customHeight="1" x14ac:dyDescent="0.25">
      <c r="B103" s="219" t="s">
        <v>1327</v>
      </c>
      <c r="C103" s="81" t="s">
        <v>32</v>
      </c>
      <c r="D103" s="383"/>
      <c r="E103" s="383"/>
      <c r="H103" s="38"/>
      <c r="I103" s="38"/>
      <c r="J103" s="38"/>
      <c r="K103" s="38"/>
      <c r="L103" s="38"/>
      <c r="M103" s="38"/>
      <c r="N103" s="38"/>
      <c r="O103" s="38"/>
      <c r="P103" s="38"/>
      <c r="Q103" s="38"/>
      <c r="R103" s="38"/>
      <c r="S103" s="38"/>
      <c r="T103" s="38"/>
      <c r="U103" s="38"/>
      <c r="V103" s="38"/>
      <c r="W103" s="38"/>
      <c r="X103" s="38"/>
      <c r="Y103" s="38"/>
      <c r="Z103" s="38"/>
    </row>
    <row r="104" spans="2:34" ht="15" customHeight="1" x14ac:dyDescent="0.25">
      <c r="B104" s="220"/>
      <c r="C104" s="81" t="s">
        <v>1261</v>
      </c>
      <c r="D104" s="383"/>
      <c r="E104" s="383"/>
      <c r="H104" s="38"/>
      <c r="I104" s="38"/>
      <c r="J104" s="38"/>
      <c r="K104" s="38"/>
      <c r="L104" s="38"/>
      <c r="M104" s="38"/>
      <c r="N104" s="38"/>
      <c r="O104" s="38"/>
      <c r="P104" s="38"/>
      <c r="Q104" s="38"/>
      <c r="R104" s="38"/>
      <c r="S104" s="38"/>
      <c r="T104" s="38"/>
      <c r="U104" s="38"/>
      <c r="V104" s="38"/>
      <c r="W104" s="38"/>
      <c r="X104" s="38"/>
      <c r="Y104" s="38"/>
      <c r="Z104" s="38"/>
    </row>
    <row r="105" spans="2:34" x14ac:dyDescent="0.25">
      <c r="B105" s="392"/>
      <c r="C105" s="81" t="s">
        <v>1259</v>
      </c>
      <c r="D105" s="211"/>
      <c r="E105" s="213"/>
      <c r="H105" s="38"/>
      <c r="I105" s="38"/>
      <c r="J105" s="38"/>
      <c r="K105" s="38"/>
      <c r="L105" s="38"/>
      <c r="M105" s="38"/>
      <c r="N105" s="38"/>
      <c r="O105" s="38"/>
      <c r="P105" s="38"/>
      <c r="Q105" s="38"/>
      <c r="R105" s="38"/>
      <c r="S105" s="38"/>
      <c r="T105" s="38"/>
      <c r="U105" s="38"/>
      <c r="V105" s="38"/>
      <c r="W105" s="38"/>
      <c r="X105" s="38"/>
      <c r="Y105" s="38"/>
      <c r="Z105" s="38"/>
    </row>
    <row r="106" spans="2:34" x14ac:dyDescent="0.25">
      <c r="B106" s="85"/>
      <c r="C106" s="90"/>
      <c r="D106" s="90"/>
      <c r="E106" s="90"/>
      <c r="H106" s="38"/>
      <c r="I106" s="38"/>
      <c r="J106" s="38"/>
      <c r="K106" s="38"/>
      <c r="L106" s="38"/>
      <c r="M106" s="38"/>
      <c r="N106" s="38"/>
      <c r="O106" s="38"/>
      <c r="P106" s="38"/>
      <c r="Q106" s="38"/>
      <c r="R106" s="38"/>
      <c r="S106" s="38"/>
      <c r="T106" s="38"/>
      <c r="U106" s="38"/>
      <c r="V106" s="38"/>
      <c r="W106" s="38"/>
      <c r="X106" s="38"/>
      <c r="Y106" s="38"/>
      <c r="Z106" s="38"/>
    </row>
    <row r="107" spans="2:34" x14ac:dyDescent="0.25">
      <c r="B107" s="5" t="s">
        <v>1110</v>
      </c>
      <c r="C107" s="95"/>
      <c r="D107" s="95"/>
      <c r="E107" s="95"/>
      <c r="H107" s="38"/>
      <c r="I107" s="38"/>
      <c r="J107" s="38"/>
      <c r="K107" s="38"/>
      <c r="L107" s="38"/>
      <c r="M107" s="38"/>
      <c r="N107" s="38"/>
      <c r="O107" s="38"/>
      <c r="P107" s="38"/>
      <c r="Q107" s="38"/>
      <c r="R107" s="38"/>
      <c r="S107" s="38"/>
      <c r="T107" s="38"/>
      <c r="U107" s="38"/>
      <c r="V107" s="38"/>
      <c r="W107" s="38"/>
      <c r="X107" s="38"/>
      <c r="Y107" s="38"/>
      <c r="Z107" s="38"/>
    </row>
    <row r="108" spans="2:34" x14ac:dyDescent="0.25">
      <c r="B108" s="251" t="s">
        <v>1175</v>
      </c>
      <c r="C108" s="252"/>
      <c r="D108" s="252"/>
      <c r="E108" s="253"/>
      <c r="H108" s="38"/>
      <c r="I108" s="38"/>
      <c r="J108" s="38"/>
      <c r="K108" s="38"/>
      <c r="L108" s="38"/>
      <c r="M108" s="38"/>
      <c r="N108" s="38"/>
      <c r="O108" s="38"/>
      <c r="P108" s="38"/>
      <c r="Q108" s="38"/>
      <c r="R108" s="38"/>
      <c r="S108" s="38"/>
      <c r="T108" s="38"/>
      <c r="U108" s="38"/>
      <c r="V108" s="38"/>
      <c r="W108" s="38"/>
      <c r="X108" s="38"/>
      <c r="Y108" s="38"/>
      <c r="Z108" s="38"/>
    </row>
    <row r="109" spans="2:34" x14ac:dyDescent="0.25">
      <c r="B109" s="8" t="s">
        <v>1200</v>
      </c>
      <c r="C109" s="263">
        <f>T47</f>
        <v>0</v>
      </c>
      <c r="D109" s="264"/>
      <c r="E109" s="265"/>
      <c r="H109" s="38"/>
      <c r="I109" s="38"/>
      <c r="J109" s="38"/>
      <c r="K109" s="38"/>
      <c r="L109" s="38"/>
      <c r="M109" s="38"/>
      <c r="N109" s="38"/>
      <c r="O109" s="38"/>
      <c r="P109" s="38"/>
      <c r="Q109" s="38"/>
      <c r="R109" s="38"/>
      <c r="S109" s="38"/>
      <c r="T109" s="38"/>
      <c r="U109" s="38"/>
      <c r="V109" s="38"/>
      <c r="W109" s="38"/>
      <c r="X109" s="38"/>
      <c r="Y109" s="38"/>
      <c r="Z109" s="38"/>
    </row>
    <row r="110" spans="2:34" x14ac:dyDescent="0.25">
      <c r="B110" s="14" t="s">
        <v>1176</v>
      </c>
      <c r="C110" s="341">
        <f>T50</f>
        <v>0</v>
      </c>
      <c r="D110" s="342"/>
      <c r="E110" s="343"/>
      <c r="H110" s="38"/>
      <c r="I110" s="38"/>
      <c r="J110" s="38"/>
      <c r="K110" s="38"/>
      <c r="L110" s="38"/>
      <c r="M110" s="38"/>
      <c r="N110" s="38"/>
      <c r="O110" s="38"/>
      <c r="P110" s="38"/>
      <c r="Q110" s="38"/>
      <c r="R110" s="38"/>
      <c r="S110" s="38"/>
      <c r="T110" s="38"/>
      <c r="U110" s="38"/>
      <c r="V110" s="38"/>
      <c r="W110" s="38"/>
      <c r="X110" s="38"/>
      <c r="Y110" s="38"/>
      <c r="Z110" s="38"/>
    </row>
    <row r="111" spans="2:34" x14ac:dyDescent="0.25">
      <c r="B111" s="270" t="s">
        <v>1095</v>
      </c>
      <c r="C111" s="271"/>
      <c r="D111" s="271"/>
      <c r="E111" s="272"/>
      <c r="H111" s="38"/>
      <c r="I111" s="38"/>
      <c r="J111" s="38"/>
      <c r="K111" s="38"/>
      <c r="L111" s="38"/>
      <c r="M111" s="38"/>
      <c r="N111" s="38"/>
      <c r="O111" s="38"/>
      <c r="P111" s="38"/>
      <c r="Q111" s="38"/>
      <c r="R111" s="38"/>
      <c r="S111" s="38"/>
      <c r="T111" s="38"/>
      <c r="U111" s="38"/>
      <c r="V111" s="38"/>
      <c r="W111" s="38"/>
      <c r="X111" s="38"/>
      <c r="Y111" s="38"/>
      <c r="Z111" s="38"/>
    </row>
    <row r="112" spans="2:34" x14ac:dyDescent="0.25">
      <c r="B112" s="8" t="s">
        <v>1180</v>
      </c>
      <c r="C112" s="245" t="str">
        <f>J31</f>
        <v>ENTER GRID AVAILABILITY INFO</v>
      </c>
      <c r="D112" s="268"/>
      <c r="E112" s="269"/>
      <c r="H112" s="38"/>
      <c r="I112" s="38"/>
      <c r="J112" s="38"/>
      <c r="K112" s="38"/>
      <c r="L112" s="38"/>
      <c r="M112" s="38"/>
      <c r="N112" s="38"/>
      <c r="O112" s="38"/>
      <c r="P112" s="38"/>
      <c r="Q112" s="38"/>
      <c r="R112" s="38"/>
      <c r="S112" s="38"/>
      <c r="T112" s="38"/>
      <c r="U112" s="38"/>
      <c r="V112" s="38"/>
      <c r="W112" s="38"/>
      <c r="X112" s="38"/>
      <c r="Y112" s="38"/>
      <c r="Z112" s="38"/>
    </row>
    <row r="113" spans="2:26" x14ac:dyDescent="0.25">
      <c r="B113" s="67" t="s">
        <v>1277</v>
      </c>
      <c r="C113" s="254">
        <v>580</v>
      </c>
      <c r="D113" s="255"/>
      <c r="E113" s="256"/>
      <c r="H113" s="38"/>
      <c r="I113" s="38"/>
      <c r="J113" s="38"/>
      <c r="K113" s="38"/>
      <c r="L113" s="38"/>
      <c r="M113" s="38"/>
      <c r="N113" s="38"/>
      <c r="O113" s="38"/>
      <c r="P113" s="38"/>
      <c r="Q113" s="38"/>
      <c r="R113" s="38"/>
      <c r="S113" s="38"/>
      <c r="T113" s="38"/>
      <c r="U113" s="38"/>
      <c r="V113" s="38"/>
      <c r="W113" s="38"/>
      <c r="X113" s="38"/>
      <c r="Y113" s="38"/>
      <c r="Z113" s="38"/>
    </row>
    <row r="114" spans="2:26" x14ac:dyDescent="0.25">
      <c r="B114" s="8" t="s">
        <v>1278</v>
      </c>
      <c r="C114" s="245" t="e">
        <f>ROUNDUP((C112*1000)/C113,1)</f>
        <v>#VALUE!</v>
      </c>
      <c r="D114" s="246"/>
      <c r="E114" s="247"/>
      <c r="H114" s="38"/>
      <c r="I114" s="38"/>
      <c r="J114" s="38"/>
      <c r="K114" s="38"/>
      <c r="L114" s="38"/>
      <c r="M114" s="38"/>
      <c r="N114" s="38"/>
      <c r="O114" s="38"/>
      <c r="P114" s="38"/>
      <c r="Q114" s="38"/>
      <c r="R114" s="38"/>
      <c r="S114" s="38"/>
      <c r="T114" s="38"/>
      <c r="U114" s="38"/>
      <c r="V114" s="38"/>
      <c r="W114" s="38"/>
      <c r="X114" s="38"/>
      <c r="Y114" s="38"/>
      <c r="Z114" s="38"/>
    </row>
    <row r="115" spans="2:26" x14ac:dyDescent="0.25">
      <c r="B115" s="8" t="s">
        <v>1183</v>
      </c>
      <c r="C115" s="245" t="e">
        <f>CEILING(C112*(1/K40),1)</f>
        <v>#VALUE!</v>
      </c>
      <c r="D115" s="268"/>
      <c r="E115" s="269"/>
      <c r="H115" s="38"/>
      <c r="I115" s="38"/>
      <c r="J115" s="38"/>
      <c r="K115" s="38"/>
      <c r="L115" s="38"/>
      <c r="M115" s="38"/>
      <c r="N115" s="38"/>
      <c r="O115" s="38"/>
      <c r="P115" s="38"/>
      <c r="Q115" s="38"/>
      <c r="R115" s="38"/>
      <c r="S115" s="38"/>
      <c r="T115" s="38"/>
      <c r="U115" s="38"/>
      <c r="V115" s="38"/>
      <c r="W115" s="38"/>
      <c r="X115" s="38"/>
      <c r="Y115" s="38"/>
      <c r="Z115" s="38"/>
    </row>
    <row r="116" spans="2:26" x14ac:dyDescent="0.25">
      <c r="B116" s="8" t="s">
        <v>1114</v>
      </c>
      <c r="C116" s="245" t="e">
        <f>C112/K39</f>
        <v>#VALUE!</v>
      </c>
      <c r="D116" s="268"/>
      <c r="E116" s="269"/>
      <c r="H116" s="38"/>
      <c r="I116" s="38"/>
      <c r="J116" s="38"/>
      <c r="K116" s="38"/>
      <c r="L116" s="38"/>
      <c r="M116" s="38"/>
      <c r="N116" s="38"/>
      <c r="O116" s="38"/>
      <c r="P116" s="38"/>
      <c r="Q116" s="38"/>
      <c r="R116" s="38"/>
      <c r="S116" s="38"/>
      <c r="T116" s="38"/>
      <c r="U116" s="38"/>
      <c r="V116" s="38"/>
      <c r="W116" s="38"/>
      <c r="X116" s="38"/>
      <c r="Y116" s="38"/>
      <c r="Z116" s="38"/>
    </row>
    <row r="117" spans="2:26" x14ac:dyDescent="0.25">
      <c r="B117" s="8" t="s">
        <v>1115</v>
      </c>
      <c r="C117" s="245" t="e">
        <f>C116*1.2</f>
        <v>#VALUE!</v>
      </c>
      <c r="D117" s="268"/>
      <c r="E117" s="269"/>
      <c r="H117" s="38"/>
      <c r="I117" s="38"/>
      <c r="J117" s="38"/>
      <c r="K117" s="38"/>
      <c r="L117" s="38"/>
      <c r="M117" s="38"/>
      <c r="N117" s="38"/>
      <c r="O117" s="38"/>
      <c r="P117" s="38"/>
      <c r="Q117" s="38"/>
      <c r="R117" s="38"/>
      <c r="S117" s="38"/>
      <c r="T117" s="38"/>
      <c r="U117" s="38"/>
      <c r="V117" s="38"/>
      <c r="W117" s="38"/>
      <c r="X117" s="38"/>
      <c r="Y117" s="38"/>
      <c r="Z117" s="38"/>
    </row>
    <row r="118" spans="2:26" ht="30" x14ac:dyDescent="0.25">
      <c r="B118" s="14" t="s">
        <v>1116</v>
      </c>
      <c r="C118" s="344" t="e">
        <f>C116*1.4</f>
        <v>#VALUE!</v>
      </c>
      <c r="D118" s="345"/>
      <c r="E118" s="346"/>
      <c r="H118" s="38"/>
      <c r="I118" s="38"/>
      <c r="J118" s="38"/>
      <c r="K118" s="38"/>
      <c r="L118" s="38"/>
      <c r="M118" s="38"/>
      <c r="N118" s="38"/>
      <c r="O118" s="38"/>
      <c r="P118" s="38"/>
      <c r="Q118" s="38"/>
      <c r="R118" s="38"/>
      <c r="S118" s="38"/>
      <c r="T118" s="38"/>
      <c r="U118" s="38"/>
      <c r="V118" s="38"/>
      <c r="W118" s="38"/>
      <c r="X118" s="38"/>
      <c r="Y118" s="38"/>
      <c r="Z118" s="38"/>
    </row>
    <row r="119" spans="2:26" x14ac:dyDescent="0.25">
      <c r="B119" s="270" t="s">
        <v>1177</v>
      </c>
      <c r="C119" s="271"/>
      <c r="D119" s="271"/>
      <c r="E119" s="272"/>
    </row>
    <row r="120" spans="2:26" x14ac:dyDescent="0.25">
      <c r="B120" s="8" t="s">
        <v>1099</v>
      </c>
      <c r="C120" s="282" t="e">
        <f>C112*1000*K36</f>
        <v>#VALUE!</v>
      </c>
      <c r="D120" s="283"/>
      <c r="E120" s="284"/>
    </row>
    <row r="121" spans="2:26" ht="30" x14ac:dyDescent="0.25">
      <c r="B121" s="9" t="s">
        <v>1283</v>
      </c>
      <c r="C121" s="279" t="e">
        <f>T68</f>
        <v>#VALUE!</v>
      </c>
      <c r="D121" s="280"/>
      <c r="E121" s="281"/>
    </row>
    <row r="122" spans="2:26" x14ac:dyDescent="0.25">
      <c r="B122" s="10" t="s">
        <v>1117</v>
      </c>
      <c r="C122" s="225"/>
      <c r="D122" s="225"/>
      <c r="E122" s="226"/>
    </row>
    <row r="123" spans="2:26" ht="29.25" customHeight="1" x14ac:dyDescent="0.25">
      <c r="B123" s="257" t="s">
        <v>1283</v>
      </c>
      <c r="C123" s="259"/>
      <c r="D123" s="259"/>
      <c r="E123" s="260"/>
    </row>
    <row r="124" spans="2:26" ht="29.25" customHeight="1" x14ac:dyDescent="0.25">
      <c r="B124" s="257"/>
      <c r="C124" s="259"/>
      <c r="D124" s="259"/>
      <c r="E124" s="260"/>
    </row>
    <row r="125" spans="2:26" ht="29.25" customHeight="1" x14ac:dyDescent="0.25">
      <c r="B125" s="257"/>
      <c r="C125" s="259"/>
      <c r="D125" s="259"/>
      <c r="E125" s="260"/>
    </row>
    <row r="126" spans="2:26" ht="29.25" customHeight="1" x14ac:dyDescent="0.25">
      <c r="B126" s="258"/>
      <c r="C126" s="261"/>
      <c r="D126" s="261"/>
      <c r="E126" s="262"/>
    </row>
    <row r="127" spans="2:26" ht="29.25" customHeight="1" x14ac:dyDescent="0.25">
      <c r="B127" s="8" t="s">
        <v>1284</v>
      </c>
      <c r="C127" s="340" t="e">
        <f>T98</f>
        <v>#VALUE!</v>
      </c>
      <c r="D127" s="340"/>
      <c r="E127" s="340"/>
    </row>
    <row r="128" spans="2:26" x14ac:dyDescent="0.25">
      <c r="B128" s="112" t="s">
        <v>1117</v>
      </c>
      <c r="C128" s="225"/>
      <c r="D128" s="225"/>
      <c r="E128" s="226"/>
    </row>
    <row r="129" spans="2:5" ht="29.25" customHeight="1" x14ac:dyDescent="0.25">
      <c r="B129" s="257" t="s">
        <v>1284</v>
      </c>
      <c r="C129" s="259"/>
      <c r="D129" s="259"/>
      <c r="E129" s="260"/>
    </row>
    <row r="130" spans="2:5" ht="29.25" customHeight="1" x14ac:dyDescent="0.25">
      <c r="B130" s="257"/>
      <c r="C130" s="259"/>
      <c r="D130" s="259"/>
      <c r="E130" s="260"/>
    </row>
    <row r="131" spans="2:5" ht="29.25" customHeight="1" x14ac:dyDescent="0.25">
      <c r="B131" s="257"/>
      <c r="C131" s="259"/>
      <c r="D131" s="259"/>
      <c r="E131" s="260"/>
    </row>
    <row r="132" spans="2:5" ht="29.25" customHeight="1" x14ac:dyDescent="0.25">
      <c r="B132" s="258"/>
      <c r="C132" s="261"/>
      <c r="D132" s="261"/>
      <c r="E132" s="262"/>
    </row>
    <row r="133" spans="2:5" ht="29.25" customHeight="1" x14ac:dyDescent="0.25">
      <c r="B133" s="11" t="s">
        <v>1111</v>
      </c>
      <c r="C133" s="425" t="e">
        <f>V98</f>
        <v>#VALUE!</v>
      </c>
      <c r="D133" s="425"/>
      <c r="E133" s="425"/>
    </row>
    <row r="134" spans="2:5" x14ac:dyDescent="0.25">
      <c r="B134" s="11" t="s">
        <v>1184</v>
      </c>
      <c r="C134" s="276" t="e">
        <f>U98</f>
        <v>#VALUE!</v>
      </c>
      <c r="D134" s="277"/>
      <c r="E134" s="278"/>
    </row>
    <row r="135" spans="2:5" x14ac:dyDescent="0.25">
      <c r="B135" s="11" t="s">
        <v>1112</v>
      </c>
      <c r="C135" s="339" t="e">
        <f>C120/C133</f>
        <v>#VALUE!</v>
      </c>
      <c r="D135" s="339"/>
      <c r="E135" s="339"/>
    </row>
    <row r="136" spans="2:5" x14ac:dyDescent="0.25">
      <c r="B136" s="11" t="s">
        <v>1113</v>
      </c>
      <c r="C136" s="338" t="e">
        <f>C133/C120</f>
        <v>#VALUE!</v>
      </c>
      <c r="D136" s="338"/>
      <c r="E136" s="338"/>
    </row>
    <row r="137" spans="2:5" x14ac:dyDescent="0.25">
      <c r="B137" s="93" t="s">
        <v>1260</v>
      </c>
      <c r="C137" s="69"/>
      <c r="D137" s="439"/>
      <c r="E137" s="439"/>
    </row>
  </sheetData>
  <sheetProtection password="C7FB" sheet="1" selectLockedCells="1"/>
  <mergeCells count="179">
    <mergeCell ref="H42:T42"/>
    <mergeCell ref="H31:I32"/>
    <mergeCell ref="J31:K32"/>
    <mergeCell ref="L27:M27"/>
    <mergeCell ref="N27:O27"/>
    <mergeCell ref="P27:Q27"/>
    <mergeCell ref="J29:K29"/>
    <mergeCell ref="B6:E6"/>
    <mergeCell ref="B10:E10"/>
    <mergeCell ref="C16:E16"/>
    <mergeCell ref="B31:E31"/>
    <mergeCell ref="B32:B34"/>
    <mergeCell ref="C32:E32"/>
    <mergeCell ref="C33:E33"/>
    <mergeCell ref="C34:E34"/>
    <mergeCell ref="C18:E18"/>
    <mergeCell ref="C19:E19"/>
    <mergeCell ref="C20:E20"/>
    <mergeCell ref="C14:E14"/>
    <mergeCell ref="C15:E15"/>
    <mergeCell ref="C22:E22"/>
    <mergeCell ref="C23:E23"/>
    <mergeCell ref="B17:E17"/>
    <mergeCell ref="B21:E21"/>
    <mergeCell ref="B37:E37"/>
    <mergeCell ref="C38:E38"/>
    <mergeCell ref="B38:B40"/>
    <mergeCell ref="D68:E68"/>
    <mergeCell ref="B70:B72"/>
    <mergeCell ref="D70:E70"/>
    <mergeCell ref="D71:E71"/>
    <mergeCell ref="D72:E72"/>
    <mergeCell ref="B66:B68"/>
    <mergeCell ref="D66:E66"/>
    <mergeCell ref="D67:E67"/>
    <mergeCell ref="C115:E115"/>
    <mergeCell ref="C117:E117"/>
    <mergeCell ref="C135:E135"/>
    <mergeCell ref="C116:E116"/>
    <mergeCell ref="B51:B52"/>
    <mergeCell ref="C51:E52"/>
    <mergeCell ref="C39:E39"/>
    <mergeCell ref="C40:E40"/>
    <mergeCell ref="B44:B46"/>
    <mergeCell ref="B48:B49"/>
    <mergeCell ref="B60:B61"/>
    <mergeCell ref="C60:E60"/>
    <mergeCell ref="C61:E61"/>
    <mergeCell ref="B63:E64"/>
    <mergeCell ref="B74:E75"/>
    <mergeCell ref="B77:B79"/>
    <mergeCell ref="D77:E77"/>
    <mergeCell ref="D78:E78"/>
    <mergeCell ref="D79:E79"/>
    <mergeCell ref="B81:B83"/>
    <mergeCell ref="D81:E81"/>
    <mergeCell ref="D82:E82"/>
    <mergeCell ref="C57:E57"/>
    <mergeCell ref="C58:E58"/>
    <mergeCell ref="C25:E25"/>
    <mergeCell ref="C26:E26"/>
    <mergeCell ref="C27:E27"/>
    <mergeCell ref="C30:E30"/>
    <mergeCell ref="B57:B58"/>
    <mergeCell ref="C136:E136"/>
    <mergeCell ref="B129:B132"/>
    <mergeCell ref="C129:E132"/>
    <mergeCell ref="C133:E133"/>
    <mergeCell ref="B123:B126"/>
    <mergeCell ref="C123:E126"/>
    <mergeCell ref="C127:E127"/>
    <mergeCell ref="C128:E128"/>
    <mergeCell ref="C118:E118"/>
    <mergeCell ref="C120:E120"/>
    <mergeCell ref="C121:E121"/>
    <mergeCell ref="B119:E119"/>
    <mergeCell ref="C122:E122"/>
    <mergeCell ref="B54:B55"/>
    <mergeCell ref="C54:E55"/>
    <mergeCell ref="D104:E104"/>
    <mergeCell ref="D105:E105"/>
    <mergeCell ref="B111:E111"/>
    <mergeCell ref="C112:E112"/>
    <mergeCell ref="X23:Y23"/>
    <mergeCell ref="X27:Y28"/>
    <mergeCell ref="H40:J40"/>
    <mergeCell ref="K40:L40"/>
    <mergeCell ref="X24:Y24"/>
    <mergeCell ref="X25:Y25"/>
    <mergeCell ref="X26:Y26"/>
    <mergeCell ref="H35:J35"/>
    <mergeCell ref="K35:L35"/>
    <mergeCell ref="H36:J36"/>
    <mergeCell ref="K36:L36"/>
    <mergeCell ref="H34:L34"/>
    <mergeCell ref="N34:O35"/>
    <mergeCell ref="P34:Q35"/>
    <mergeCell ref="H37:J37"/>
    <mergeCell ref="K37:L37"/>
    <mergeCell ref="L25:M25"/>
    <mergeCell ref="N25:O25"/>
    <mergeCell ref="P25:Q25"/>
    <mergeCell ref="R25:S25"/>
    <mergeCell ref="L26:M26"/>
    <mergeCell ref="N26:O26"/>
    <mergeCell ref="P26:Q26"/>
    <mergeCell ref="R26:S26"/>
    <mergeCell ref="H3:T3"/>
    <mergeCell ref="K38:L38"/>
    <mergeCell ref="H39:J39"/>
    <mergeCell ref="K39:L39"/>
    <mergeCell ref="C11:E11"/>
    <mergeCell ref="C12:E12"/>
    <mergeCell ref="C13:E13"/>
    <mergeCell ref="V34:W35"/>
    <mergeCell ref="H11:T11"/>
    <mergeCell ref="H15:T15"/>
    <mergeCell ref="C28:E28"/>
    <mergeCell ref="C29:E29"/>
    <mergeCell ref="H7:T7"/>
    <mergeCell ref="P10:S10"/>
    <mergeCell ref="H38:J38"/>
    <mergeCell ref="B9:E9"/>
    <mergeCell ref="L22:M23"/>
    <mergeCell ref="N22:O23"/>
    <mergeCell ref="P22:Q23"/>
    <mergeCell ref="R22:S23"/>
    <mergeCell ref="L24:M24"/>
    <mergeCell ref="N24:O24"/>
    <mergeCell ref="P24:Q24"/>
    <mergeCell ref="R24:S24"/>
    <mergeCell ref="D103:E103"/>
    <mergeCell ref="R27:S27"/>
    <mergeCell ref="L28:M28"/>
    <mergeCell ref="H22:I23"/>
    <mergeCell ref="J22:K23"/>
    <mergeCell ref="J24:K24"/>
    <mergeCell ref="J25:K25"/>
    <mergeCell ref="J26:K26"/>
    <mergeCell ref="J27:K27"/>
    <mergeCell ref="J28:K28"/>
    <mergeCell ref="O28:P28"/>
    <mergeCell ref="S28:T28"/>
    <mergeCell ref="D83:E83"/>
    <mergeCell ref="B85:E86"/>
    <mergeCell ref="B88:B90"/>
    <mergeCell ref="D88:E88"/>
    <mergeCell ref="D89:E89"/>
    <mergeCell ref="D90:E90"/>
    <mergeCell ref="B92:B94"/>
    <mergeCell ref="D92:E92"/>
    <mergeCell ref="D93:E93"/>
    <mergeCell ref="D94:E94"/>
    <mergeCell ref="T34:U35"/>
    <mergeCell ref="C24:E24"/>
    <mergeCell ref="D137:E137"/>
    <mergeCell ref="C134:E134"/>
    <mergeCell ref="C113:E113"/>
    <mergeCell ref="C114:E114"/>
    <mergeCell ref="H45:T45"/>
    <mergeCell ref="H48:T48"/>
    <mergeCell ref="H51:T51"/>
    <mergeCell ref="H52:T52"/>
    <mergeCell ref="H55:T55"/>
    <mergeCell ref="H58:T58"/>
    <mergeCell ref="H59:T59"/>
    <mergeCell ref="H62:T62"/>
    <mergeCell ref="H66:T66"/>
    <mergeCell ref="H69:T69"/>
    <mergeCell ref="H95:T95"/>
    <mergeCell ref="B108:E108"/>
    <mergeCell ref="C109:E109"/>
    <mergeCell ref="C110:E110"/>
    <mergeCell ref="B96:E97"/>
    <mergeCell ref="B99:B101"/>
    <mergeCell ref="D99:E99"/>
    <mergeCell ref="D100:E100"/>
    <mergeCell ref="D101:E101"/>
    <mergeCell ref="B103:B105"/>
  </mergeCells>
  <dataValidations count="9">
    <dataValidation type="list" allowBlank="1" showInputMessage="1" showErrorMessage="1" sqref="C51:E52" xr:uid="{E24A3981-1D89-4CD8-B740-E92B7F515642}">
      <formula1>YesNo</formula1>
    </dataValidation>
    <dataValidation type="list" allowBlank="1" showInputMessage="1" showErrorMessage="1" sqref="C14" xr:uid="{2CA8C261-E158-4BC7-ACFE-96EEA2A2C676}">
      <formula1>Location</formula1>
    </dataValidation>
    <dataValidation type="list" allowBlank="1" showInputMessage="1" showErrorMessage="1" sqref="E44:E46 E48:E49 E62 E73 E84 E95" xr:uid="{90CB7C0B-0074-49AD-A589-67003F79BC4E}">
      <formula1>",x"</formula1>
    </dataValidation>
    <dataValidation type="list" allowBlank="1" showInputMessage="1" showErrorMessage="1" sqref="D66:E66 D70:E70 D77:E77 D81:E81 D88:E88 D92:E92 D99:E99 D103:E103" xr:uid="{D3541586-AD52-4114-B72A-3D92BD681755}">
      <formula1>"220,380"</formula1>
    </dataValidation>
    <dataValidation type="list" allowBlank="1" showInputMessage="1" showErrorMessage="1" sqref="D137:E137" xr:uid="{1B5013D1-F04C-43ED-BC25-F54DD4CC8762}">
      <formula1>"Yes,No"</formula1>
    </dataValidation>
    <dataValidation type="list" allowBlank="1" showInputMessage="1" showErrorMessage="1" sqref="C54:E55" xr:uid="{5131C49F-D4C6-4713-B88E-6E4C7B7B45AB}">
      <formula1>IF(C51="Yes", YesNo, "")</formula1>
    </dataValidation>
    <dataValidation type="list" allowBlank="1" showInputMessage="1" showErrorMessage="1" sqref="C60:E60" xr:uid="{6C353A43-C6B2-43C3-8A84-5AA0D7D9F979}">
      <formula1>"1,2,3,4,5,6,7,8"</formula1>
    </dataValidation>
    <dataValidation type="list" allowBlank="1" showInputMessage="1" showErrorMessage="1" sqref="D68:E68 D90:E90 D79:E79 D101:E101" xr:uid="{D9CDC34C-F9CE-4D1B-B6EF-B927A8972A6F}">
      <formula1>"0,1,2,3,4,5,6,7,8"</formula1>
    </dataValidation>
    <dataValidation type="list" allowBlank="1" showInputMessage="1" showErrorMessage="1" sqref="D72:E72 D83:E83 D94:E94 D105:E105" xr:uid="{C6D1E76E-0B4E-4C04-9F57-CE337C5F226F}">
      <formula1>"0,1,2,3,4,5,6,7,8,9,10,11,12,13,14,15,16"</formula1>
    </dataValidation>
  </dataValidations>
  <pageMargins left="0.25" right="0.25" top="0.25" bottom="0.25" header="0.3" footer="0.3"/>
  <pageSetup scale="95" orientation="portrait" r:id="rId1"/>
  <rowBreaks count="1" manualBreakCount="1">
    <brk id="95" min="1"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6394" r:id="rId4" name="Check Box 10">
              <controlPr defaultSize="0" autoFill="0" autoLine="0" autoPict="0">
                <anchor moveWithCells="1">
                  <from>
                    <xdr:col>4</xdr:col>
                    <xdr:colOff>342900</xdr:colOff>
                    <xdr:row>30</xdr:row>
                    <xdr:rowOff>180975</xdr:rowOff>
                  </from>
                  <to>
                    <xdr:col>4</xdr:col>
                    <xdr:colOff>647700</xdr:colOff>
                    <xdr:row>32</xdr:row>
                    <xdr:rowOff>19050</xdr:rowOff>
                  </to>
                </anchor>
              </controlPr>
            </control>
          </mc:Choice>
        </mc:AlternateContent>
        <mc:AlternateContent xmlns:mc="http://schemas.openxmlformats.org/markup-compatibility/2006">
          <mc:Choice Requires="x14">
            <control shapeId="16395" r:id="rId5" name="Check Box 11">
              <controlPr defaultSize="0" autoFill="0" autoLine="0" autoPict="0">
                <anchor moveWithCells="1">
                  <from>
                    <xdr:col>4</xdr:col>
                    <xdr:colOff>342900</xdr:colOff>
                    <xdr:row>31</xdr:row>
                    <xdr:rowOff>171450</xdr:rowOff>
                  </from>
                  <to>
                    <xdr:col>4</xdr:col>
                    <xdr:colOff>647700</xdr:colOff>
                    <xdr:row>33</xdr:row>
                    <xdr:rowOff>9525</xdr:rowOff>
                  </to>
                </anchor>
              </controlPr>
            </control>
          </mc:Choice>
        </mc:AlternateContent>
        <mc:AlternateContent xmlns:mc="http://schemas.openxmlformats.org/markup-compatibility/2006">
          <mc:Choice Requires="x14">
            <control shapeId="16396" r:id="rId6" name="Check Box 12">
              <controlPr defaultSize="0" autoFill="0" autoLine="0" autoPict="0">
                <anchor moveWithCells="1">
                  <from>
                    <xdr:col>4</xdr:col>
                    <xdr:colOff>342900</xdr:colOff>
                    <xdr:row>32</xdr:row>
                    <xdr:rowOff>180975</xdr:rowOff>
                  </from>
                  <to>
                    <xdr:col>4</xdr:col>
                    <xdr:colOff>647700</xdr:colOff>
                    <xdr:row>33</xdr:row>
                    <xdr:rowOff>209550</xdr:rowOff>
                  </to>
                </anchor>
              </controlPr>
            </control>
          </mc:Choice>
        </mc:AlternateContent>
        <mc:AlternateContent xmlns:mc="http://schemas.openxmlformats.org/markup-compatibility/2006">
          <mc:Choice Requires="x14">
            <control shapeId="16397" r:id="rId7" name="Check Box 13">
              <controlPr defaultSize="0" autoFill="0" autoLine="0" autoPict="0">
                <anchor moveWithCells="1">
                  <from>
                    <xdr:col>4</xdr:col>
                    <xdr:colOff>371475</xdr:colOff>
                    <xdr:row>36</xdr:row>
                    <xdr:rowOff>161925</xdr:rowOff>
                  </from>
                  <to>
                    <xdr:col>4</xdr:col>
                    <xdr:colOff>685800</xdr:colOff>
                    <xdr:row>38</xdr:row>
                    <xdr:rowOff>0</xdr:rowOff>
                  </to>
                </anchor>
              </controlPr>
            </control>
          </mc:Choice>
        </mc:AlternateContent>
        <mc:AlternateContent xmlns:mc="http://schemas.openxmlformats.org/markup-compatibility/2006">
          <mc:Choice Requires="x14">
            <control shapeId="16398" r:id="rId8" name="Check Box 14">
              <controlPr defaultSize="0" autoFill="0" autoLine="0" autoPict="0">
                <anchor moveWithCells="1">
                  <from>
                    <xdr:col>4</xdr:col>
                    <xdr:colOff>371475</xdr:colOff>
                    <xdr:row>37</xdr:row>
                    <xdr:rowOff>180975</xdr:rowOff>
                  </from>
                  <to>
                    <xdr:col>4</xdr:col>
                    <xdr:colOff>685800</xdr:colOff>
                    <xdr:row>39</xdr:row>
                    <xdr:rowOff>19050</xdr:rowOff>
                  </to>
                </anchor>
              </controlPr>
            </control>
          </mc:Choice>
        </mc:AlternateContent>
        <mc:AlternateContent xmlns:mc="http://schemas.openxmlformats.org/markup-compatibility/2006">
          <mc:Choice Requires="x14">
            <control shapeId="16399" r:id="rId9" name="Check Box 15">
              <controlPr defaultSize="0" autoFill="0" autoLine="0" autoPict="0">
                <anchor moveWithCells="1">
                  <from>
                    <xdr:col>4</xdr:col>
                    <xdr:colOff>371475</xdr:colOff>
                    <xdr:row>38</xdr:row>
                    <xdr:rowOff>171450</xdr:rowOff>
                  </from>
                  <to>
                    <xdr:col>4</xdr:col>
                    <xdr:colOff>685800</xdr:colOff>
                    <xdr:row>39</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Lists</vt:lpstr>
      <vt:lpstr>Solar Pumping Systems</vt:lpstr>
      <vt:lpstr>PV System With Storage Input 1</vt:lpstr>
      <vt:lpstr>PV System With Storage Input 2</vt:lpstr>
      <vt:lpstr>PV System With Storage Input 3</vt:lpstr>
      <vt:lpstr>On-Grid PV Input 1</vt:lpstr>
      <vt:lpstr>On-Grid PV Input 2</vt:lpstr>
      <vt:lpstr>On-Grid Input 3</vt:lpstr>
      <vt:lpstr>Equipment</vt:lpstr>
      <vt:lpstr>Location</vt:lpstr>
      <vt:lpstr>'On-Grid Input 3'!Print_Area</vt:lpstr>
      <vt:lpstr>'On-Grid PV Input 1'!Print_Area</vt:lpstr>
      <vt:lpstr>'On-Grid PV Input 2'!Print_Area</vt:lpstr>
      <vt:lpstr>'PV System With Storage Input 1'!Print_Area</vt:lpstr>
      <vt:lpstr>'PV System With Storage Input 2'!Print_Area</vt:lpstr>
      <vt:lpstr>'PV System With Storage Input 3'!Print_Area</vt:lpstr>
      <vt:lpstr>'Solar Pumping Systems'!Print_Area</vt:lpstr>
      <vt:lpstr>'On-Grid PV Input 1'!Print_Titles</vt:lpstr>
      <vt:lpstr>'On-Grid PV Input 2'!Print_Titles</vt:lpstr>
      <vt:lpstr>'PV System With Storage Input 1'!Print_Titles</vt:lpstr>
      <vt:lpstr>'PV System With Storage Input 2'!Print_Titles</vt:lpstr>
      <vt:lpstr>'PV System With Storage Input 3'!Print_Titles</vt:lpstr>
      <vt:lpstr>'Solar Pumping Systems'!Print_Titles</vt:lpstr>
      <vt:lpstr>YesNo</vt:lpstr>
      <vt:lpstr>YesorNo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saoun</dc:creator>
  <cp:lastModifiedBy>Jean Paul Sfeir</cp:lastModifiedBy>
  <cp:lastPrinted>2025-09-21T19:16:08Z</cp:lastPrinted>
  <dcterms:created xsi:type="dcterms:W3CDTF">2025-05-27T09:28:15Z</dcterms:created>
  <dcterms:modified xsi:type="dcterms:W3CDTF">2025-09-24T10:41:12Z</dcterms:modified>
</cp:coreProperties>
</file>